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NSEN0.jainfo-niigata.co.jp\00172お客様センター（ふるさと納税）\お客様センター\01 ふるさと納税\◆R2年度～用\08 市役所・事業者依頼業務\134 本宮さん 提案書新様式\"/>
    </mc:Choice>
  </mc:AlternateContent>
  <xr:revisionPtr revIDLastSave="0" documentId="13_ncr:1_{5EF8DF25-21BC-406D-B125-EFA0B07C031E}" xr6:coauthVersionLast="47" xr6:coauthVersionMax="47" xr10:uidLastSave="{00000000-0000-0000-0000-000000000000}"/>
  <workbookProtection workbookAlgorithmName="SHA-512" workbookHashValue="PrF0PzZ8VXNTusA8NDq0aAGGVevlTvMjgtFMTG7c0gssFnKlO9EcS4+YxpXigzwcw+n7Jnwq0RCZfIaYrYLnDw==" workbookSaltValue="nAbhwuB0Ow8zJTHGENCdVw==" workbookSpinCount="100000" lockStructure="1"/>
  <bookViews>
    <workbookView xWindow="-120" yWindow="-120" windowWidth="29040" windowHeight="15720" tabRatio="835" xr2:uid="{00000000-000D-0000-FFFF-FFFF00000000}"/>
  </bookViews>
  <sheets>
    <sheet name="提出する書類⇒" sheetId="22" r:id="rId1"/>
    <sheet name="提案書" sheetId="24" r:id="rId2"/>
    <sheet name="【6号・セットのみ】地場産品基準確認" sheetId="31" r:id="rId3"/>
    <sheet name="お礼の品PR" sheetId="29" r:id="rId4"/>
    <sheet name="【食品のみ】アレルギー・食品表示ラベル確認" sheetId="25" r:id="rId5"/>
    <sheet name="【3号含む品のみ】証明書" sheetId="27" r:id="rId6"/>
    <sheet name="【資料】地場産品類型" sheetId="14" r:id="rId7"/>
    <sheet name="地場産品基準" sheetId="30" state="hidden" r:id="rId8"/>
    <sheet name="地場産品基準 (2)" sheetId="32" state="hidden" r:id="rId9"/>
  </sheets>
  <definedNames>
    <definedName name="_Hlk200729641" localSheetId="5">【3号含む品のみ】証明書!$B$6</definedName>
    <definedName name="_xlnm.Print_Area" localSheetId="5">【3号含む品のみ】証明書!$A$1:$AA$30</definedName>
    <definedName name="_xlnm.Print_Area" localSheetId="6">【資料】地場産品類型!$A$1:$O$17</definedName>
    <definedName name="_xlnm.Print_Area" localSheetId="3">お礼の品PR!$A$1:$T$37</definedName>
    <definedName name="_xlnm.Print_Area" localSheetId="1">提案書!$A$1:$X$38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1" l="1"/>
  <c r="C2" i="29"/>
  <c r="U23" i="29"/>
  <c r="U26" i="29"/>
  <c r="U29" i="29"/>
  <c r="U32" i="29"/>
  <c r="U35" i="29"/>
  <c r="U20" i="29"/>
  <c r="L10" i="31"/>
  <c r="M10" i="31"/>
  <c r="G3" i="25"/>
  <c r="G4" i="25"/>
  <c r="C3" i="29"/>
  <c r="B2" i="31"/>
  <c r="B4" i="31"/>
  <c r="E8" i="31"/>
  <c r="H8" i="31" s="1"/>
  <c r="N44" i="31"/>
  <c r="M44" i="31"/>
  <c r="L44" i="31"/>
  <c r="K44" i="31"/>
  <c r="J44" i="31"/>
  <c r="I44" i="31"/>
  <c r="E44" i="31"/>
  <c r="H44" i="31"/>
  <c r="N42" i="31"/>
  <c r="M42" i="31"/>
  <c r="L42" i="31"/>
  <c r="K42" i="31"/>
  <c r="J42" i="31"/>
  <c r="I42" i="31"/>
  <c r="E42" i="31"/>
  <c r="F42" i="31"/>
  <c r="N32" i="31"/>
  <c r="M32" i="31"/>
  <c r="L32" i="31"/>
  <c r="K32" i="31"/>
  <c r="J32" i="31"/>
  <c r="I32" i="31"/>
  <c r="E32" i="31"/>
  <c r="H32" i="31"/>
  <c r="N30" i="31"/>
  <c r="M30" i="31"/>
  <c r="L30" i="31"/>
  <c r="K30" i="31"/>
  <c r="J30" i="31"/>
  <c r="I30" i="31"/>
  <c r="E30" i="31"/>
  <c r="F30" i="31"/>
  <c r="N28" i="31"/>
  <c r="M28" i="31"/>
  <c r="L28" i="31"/>
  <c r="K28" i="31"/>
  <c r="J28" i="31"/>
  <c r="I28" i="31"/>
  <c r="E28" i="31"/>
  <c r="H28" i="31"/>
  <c r="N26" i="31"/>
  <c r="M26" i="31"/>
  <c r="L26" i="31"/>
  <c r="K26" i="31"/>
  <c r="J26" i="31"/>
  <c r="I26" i="31"/>
  <c r="E26" i="31"/>
  <c r="H26" i="31"/>
  <c r="N40" i="31"/>
  <c r="M40" i="31"/>
  <c r="L40" i="31"/>
  <c r="K40" i="31"/>
  <c r="J40" i="31"/>
  <c r="I40" i="31"/>
  <c r="E40" i="31"/>
  <c r="G40" i="31"/>
  <c r="N38" i="31"/>
  <c r="M38" i="31"/>
  <c r="L38" i="31"/>
  <c r="K38" i="31"/>
  <c r="J38" i="31"/>
  <c r="I38" i="31"/>
  <c r="E38" i="31"/>
  <c r="H38" i="31"/>
  <c r="N36" i="31"/>
  <c r="M36" i="31"/>
  <c r="L36" i="31"/>
  <c r="K36" i="31"/>
  <c r="J36" i="31"/>
  <c r="I36" i="31"/>
  <c r="E36" i="31"/>
  <c r="H36" i="31"/>
  <c r="N34" i="31"/>
  <c r="M34" i="31"/>
  <c r="L34" i="31"/>
  <c r="K34" i="31"/>
  <c r="J34" i="31"/>
  <c r="I34" i="31"/>
  <c r="E34" i="31"/>
  <c r="H34" i="31"/>
  <c r="AN36" i="24"/>
  <c r="AQ34" i="24"/>
  <c r="AN30" i="24"/>
  <c r="AQ28" i="24"/>
  <c r="AN24" i="24"/>
  <c r="AQ22" i="24"/>
  <c r="AB36" i="24"/>
  <c r="AB30" i="24"/>
  <c r="AB24" i="24"/>
  <c r="AE34" i="24"/>
  <c r="AE28" i="24"/>
  <c r="AE22" i="24"/>
  <c r="AE20" i="24"/>
  <c r="P34" i="24"/>
  <c r="P28" i="24"/>
  <c r="P22" i="24"/>
  <c r="D34" i="24"/>
  <c r="D28" i="24"/>
  <c r="D22" i="24"/>
  <c r="K20" i="24"/>
  <c r="F44" i="31"/>
  <c r="G44" i="31"/>
  <c r="H40" i="31"/>
  <c r="G42" i="31"/>
  <c r="G30" i="31"/>
  <c r="H42" i="31"/>
  <c r="F40" i="31"/>
  <c r="H30" i="31"/>
  <c r="F34" i="31"/>
  <c r="F28" i="31"/>
  <c r="G28" i="31"/>
  <c r="F26" i="31"/>
  <c r="F32" i="31"/>
  <c r="F38" i="31"/>
  <c r="G26" i="31"/>
  <c r="G32" i="31"/>
  <c r="G38" i="31"/>
  <c r="F36" i="31"/>
  <c r="G36" i="31"/>
  <c r="G34" i="31"/>
  <c r="L3" i="31"/>
  <c r="L2" i="31"/>
  <c r="Z1" i="27"/>
  <c r="T1" i="29"/>
  <c r="AE5" i="27"/>
  <c r="T1" i="25"/>
  <c r="N1" i="31"/>
  <c r="E12" i="31"/>
  <c r="G12" i="31"/>
  <c r="E14" i="31"/>
  <c r="G14" i="31"/>
  <c r="E16" i="31"/>
  <c r="G16" i="31"/>
  <c r="E18" i="31"/>
  <c r="H18" i="31"/>
  <c r="E20" i="31"/>
  <c r="G20" i="31"/>
  <c r="E22" i="31"/>
  <c r="H22" i="31"/>
  <c r="E24" i="31"/>
  <c r="G24" i="31"/>
  <c r="E46" i="31"/>
  <c r="G46" i="31"/>
  <c r="E10" i="31"/>
  <c r="F10" i="31" s="1"/>
  <c r="H10" i="31"/>
  <c r="J2" i="31"/>
  <c r="N46" i="31"/>
  <c r="M46" i="31"/>
  <c r="L46" i="31"/>
  <c r="K46" i="31"/>
  <c r="J46" i="31"/>
  <c r="I46" i="31"/>
  <c r="N24" i="31"/>
  <c r="M24" i="31"/>
  <c r="L24" i="31"/>
  <c r="K24" i="31"/>
  <c r="J24" i="31"/>
  <c r="I24" i="31"/>
  <c r="N22" i="31"/>
  <c r="M22" i="31"/>
  <c r="L22" i="31"/>
  <c r="K22" i="31"/>
  <c r="J22" i="31"/>
  <c r="I22" i="31"/>
  <c r="N20" i="31"/>
  <c r="M20" i="31"/>
  <c r="L20" i="31"/>
  <c r="K20" i="31"/>
  <c r="J20" i="31"/>
  <c r="I20" i="31"/>
  <c r="N18" i="31"/>
  <c r="M18" i="31"/>
  <c r="L18" i="31"/>
  <c r="K18" i="31"/>
  <c r="J18" i="31"/>
  <c r="I18" i="31"/>
  <c r="N16" i="31"/>
  <c r="M16" i="31"/>
  <c r="L16" i="31"/>
  <c r="K16" i="31"/>
  <c r="J16" i="31"/>
  <c r="I16" i="31"/>
  <c r="N14" i="31"/>
  <c r="M14" i="31"/>
  <c r="L14" i="31"/>
  <c r="K14" i="31"/>
  <c r="J14" i="31"/>
  <c r="I14" i="31"/>
  <c r="N12" i="31"/>
  <c r="M12" i="31"/>
  <c r="L12" i="31"/>
  <c r="K12" i="31"/>
  <c r="J12" i="31"/>
  <c r="I12" i="31"/>
  <c r="N10" i="31"/>
  <c r="K10" i="31"/>
  <c r="J10" i="31"/>
  <c r="I10" i="31"/>
  <c r="N8" i="31"/>
  <c r="M8" i="31"/>
  <c r="L8" i="31"/>
  <c r="K8" i="31"/>
  <c r="J8" i="31"/>
  <c r="I8" i="31"/>
  <c r="G18" i="31"/>
  <c r="F18" i="31"/>
  <c r="F16" i="31"/>
  <c r="F46" i="31"/>
  <c r="F14" i="31"/>
  <c r="F24" i="31"/>
  <c r="F12" i="31"/>
  <c r="F22" i="31"/>
  <c r="F20" i="31"/>
  <c r="G22" i="31"/>
  <c r="H20" i="31"/>
  <c r="H16" i="31"/>
  <c r="H46" i="31"/>
  <c r="H14" i="31"/>
  <c r="H24" i="31"/>
  <c r="H12" i="31"/>
  <c r="AE7" i="27"/>
  <c r="AE6" i="27"/>
  <c r="AE4" i="27"/>
  <c r="AE2" i="27"/>
  <c r="AE3" i="27"/>
  <c r="AI5" i="27" s="1"/>
  <c r="T11" i="27" s="1"/>
  <c r="AE1" i="27"/>
  <c r="B4" i="27"/>
  <c r="D11" i="24"/>
  <c r="B5" i="31"/>
  <c r="X13" i="27"/>
  <c r="Q17" i="24"/>
  <c r="AI9" i="27" l="1"/>
  <c r="B11" i="27" s="1"/>
  <c r="AI4" i="27"/>
  <c r="B6" i="27" s="1"/>
  <c r="AI10" i="27"/>
  <c r="B12" i="27" s="1"/>
  <c r="AI6" i="27"/>
  <c r="T13" i="27" s="1"/>
  <c r="AI7" i="27"/>
  <c r="B21" i="27" s="1"/>
  <c r="L4" i="31"/>
  <c r="G10" i="31"/>
  <c r="N3" i="31"/>
  <c r="AE12" i="27" s="1"/>
  <c r="G8" i="31"/>
  <c r="N2" i="31" s="1"/>
  <c r="AE11" i="27" s="1"/>
  <c r="F8" i="31"/>
  <c r="J3" i="31" s="1"/>
  <c r="AE10" i="27" s="1"/>
  <c r="AE9"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I3" authorId="0" shapeId="0" xr:uid="{00000000-0006-0000-0100-000001000000}">
      <text>
        <r>
          <rPr>
            <b/>
            <sz val="9"/>
            <color indexed="81"/>
            <rFont val="MS P ゴシック"/>
            <family val="3"/>
            <charset val="128"/>
          </rPr>
          <t xml:space="preserve">【応募資格】
</t>
        </r>
        <r>
          <rPr>
            <sz val="9"/>
            <color indexed="81"/>
            <rFont val="MS P ゴシック"/>
            <family val="3"/>
            <charset val="128"/>
          </rPr>
          <t>長岡市内に事業所（本店・支店問わない）がある法人、団体及び個人事業者であること</t>
        </r>
      </text>
    </comment>
    <comment ref="F18" authorId="0" shapeId="0" xr:uid="{00000000-0006-0000-0100-000002000000}">
      <text>
        <r>
          <rPr>
            <sz val="9"/>
            <color indexed="81"/>
            <rFont val="MS P ゴシック"/>
            <family val="3"/>
            <charset val="128"/>
          </rPr>
          <t>集荷場所が所在地と異なる場合は記入してください。</t>
        </r>
      </text>
    </comment>
  </commentList>
</comments>
</file>

<file path=xl/sharedStrings.xml><?xml version="1.0" encoding="utf-8"?>
<sst xmlns="http://schemas.openxmlformats.org/spreadsheetml/2006/main" count="671" uniqueCount="392">
  <si>
    <t>円</t>
    <rPh sb="0" eb="1">
      <t>エン</t>
    </rPh>
    <phoneticPr fontId="1"/>
  </si>
  <si>
    <t>年間</t>
    <rPh sb="0" eb="2">
      <t>ネンカン</t>
    </rPh>
    <phoneticPr fontId="1"/>
  </si>
  <si>
    <t>長岡市</t>
    <rPh sb="0" eb="3">
      <t>ナガオカシ</t>
    </rPh>
    <phoneticPr fontId="1"/>
  </si>
  <si>
    <t>月間</t>
    <rPh sb="0" eb="2">
      <t>ゲッカン</t>
    </rPh>
    <phoneticPr fontId="1"/>
  </si>
  <si>
    <t>～</t>
    <phoneticPr fontId="1"/>
  </si>
  <si>
    <t>【地場産品類型】</t>
  </si>
  <si>
    <t>地場産品基準のうち該当する類型</t>
    <rPh sb="0" eb="2">
      <t>ジバ</t>
    </rPh>
    <rPh sb="2" eb="4">
      <t>サンピン</t>
    </rPh>
    <rPh sb="4" eb="6">
      <t>キジュン</t>
    </rPh>
    <rPh sb="9" eb="11">
      <t>ガイトウ</t>
    </rPh>
    <rPh sb="13" eb="15">
      <t>ルイケイ</t>
    </rPh>
    <phoneticPr fontId="4"/>
  </si>
  <si>
    <t>「地場産品基準のうち該当する類型」については、平成31年総務省告示第179号第５条に掲げる地場産品基準に基づき、以下から選択すること。</t>
    <phoneticPr fontId="4"/>
  </si>
  <si>
    <t>ふるさと長岡応援寄附金 お礼の品提案書</t>
    <rPh sb="4" eb="6">
      <t>ナガオカ</t>
    </rPh>
    <rPh sb="6" eb="11">
      <t>オウエンキフキン</t>
    </rPh>
    <rPh sb="13" eb="14">
      <t>レイ</t>
    </rPh>
    <rPh sb="15" eb="16">
      <t>シナ</t>
    </rPh>
    <rPh sb="16" eb="19">
      <t>テイアンショ</t>
    </rPh>
    <phoneticPr fontId="1"/>
  </si>
  <si>
    <t>日</t>
    <rPh sb="0" eb="1">
      <t>ニチ</t>
    </rPh>
    <phoneticPr fontId="1"/>
  </si>
  <si>
    <t>月</t>
    <rPh sb="0" eb="1">
      <t>ガツ</t>
    </rPh>
    <phoneticPr fontId="1"/>
  </si>
  <si>
    <t>年</t>
    <rPh sb="0" eb="1">
      <t>ネン</t>
    </rPh>
    <phoneticPr fontId="1"/>
  </si>
  <si>
    <t>〒</t>
    <phoneticPr fontId="1"/>
  </si>
  <si>
    <t>-</t>
    <phoneticPr fontId="1"/>
  </si>
  <si>
    <t>連絡先電話番号</t>
    <rPh sb="0" eb="3">
      <t>レンラクサキ</t>
    </rPh>
    <rPh sb="3" eb="5">
      <t>デンワ</t>
    </rPh>
    <rPh sb="5" eb="7">
      <t>バンゴウ</t>
    </rPh>
    <phoneticPr fontId="1"/>
  </si>
  <si>
    <t>軽減税率8%</t>
    <rPh sb="0" eb="4">
      <t>ケイゲンゼイリツ</t>
    </rPh>
    <phoneticPr fontId="1"/>
  </si>
  <si>
    <t>非課税</t>
    <rPh sb="0" eb="3">
      <t>ヒカゼイ</t>
    </rPh>
    <phoneticPr fontId="1"/>
  </si>
  <si>
    <t>日</t>
  </si>
  <si>
    <t>↑商品代には、送料を除く、荷造・箱・梱包代を含む「消費税込みの金額」を記入してください。</t>
    <rPh sb="1" eb="4">
      <t>ショウヒンダイ</t>
    </rPh>
    <rPh sb="7" eb="9">
      <t>ソウリョウ</t>
    </rPh>
    <rPh sb="10" eb="11">
      <t>ノゾ</t>
    </rPh>
    <rPh sb="13" eb="15">
      <t>ニヅク</t>
    </rPh>
    <rPh sb="16" eb="17">
      <t>ハコ</t>
    </rPh>
    <rPh sb="18" eb="21">
      <t>コンポウダイ</t>
    </rPh>
    <rPh sb="22" eb="23">
      <t>フク</t>
    </rPh>
    <rPh sb="25" eb="28">
      <t>ショウヒゼイ</t>
    </rPh>
    <rPh sb="28" eb="29">
      <t>コ</t>
    </rPh>
    <rPh sb="31" eb="33">
      <t>キンガク</t>
    </rPh>
    <rPh sb="35" eb="37">
      <t>キニュウ</t>
    </rPh>
    <phoneticPr fontId="1"/>
  </si>
  <si>
    <t>制限なし</t>
    <rPh sb="0" eb="2">
      <t>セイゲン</t>
    </rPh>
    <phoneticPr fontId="1"/>
  </si>
  <si>
    <t>制限あり</t>
    <rPh sb="0" eb="2">
      <t>セイゲン</t>
    </rPh>
    <phoneticPr fontId="1"/>
  </si>
  <si>
    <t>（</t>
    <phoneticPr fontId="1"/>
  </si>
  <si>
    <t>個</t>
  </si>
  <si>
    <t>）</t>
    <phoneticPr fontId="1"/>
  </si>
  <si>
    <t>通年</t>
    <rPh sb="0" eb="2">
      <t>ツウネン</t>
    </rPh>
    <phoneticPr fontId="1"/>
  </si>
  <si>
    <t>期間限定</t>
    <rPh sb="0" eb="4">
      <t>キカンゲンテイ</t>
    </rPh>
    <phoneticPr fontId="1"/>
  </si>
  <si>
    <t>西暦</t>
    <rPh sb="0" eb="2">
      <t>セイレキ</t>
    </rPh>
    <phoneticPr fontId="1"/>
  </si>
  <si>
    <t>所要期間</t>
    <rPh sb="0" eb="4">
      <t>ショヨウキカン</t>
    </rPh>
    <phoneticPr fontId="1"/>
  </si>
  <si>
    <t>日以内に発送</t>
    <rPh sb="0" eb="3">
      <t>ニチイナイ</t>
    </rPh>
    <rPh sb="4" eb="6">
      <t>ハッソウ</t>
    </rPh>
    <phoneticPr fontId="1"/>
  </si>
  <si>
    <t>発送種別</t>
    <rPh sb="0" eb="4">
      <t>ハッソウシュベツ</t>
    </rPh>
    <phoneticPr fontId="1"/>
  </si>
  <si>
    <t>常温</t>
    <rPh sb="0" eb="2">
      <t>ジョウオン</t>
    </rPh>
    <phoneticPr fontId="1"/>
  </si>
  <si>
    <t>冷蔵</t>
    <rPh sb="0" eb="2">
      <t>レイゾウ</t>
    </rPh>
    <phoneticPr fontId="1"/>
  </si>
  <si>
    <t>冷凍</t>
    <rPh sb="0" eb="2">
      <t>レイトウ</t>
    </rPh>
    <phoneticPr fontId="1"/>
  </si>
  <si>
    <t>箱サイズ</t>
    <rPh sb="0" eb="1">
      <t>ハコ</t>
    </rPh>
    <phoneticPr fontId="1"/>
  </si>
  <si>
    <t>縦</t>
    <rPh sb="0" eb="1">
      <t>タテ</t>
    </rPh>
    <phoneticPr fontId="1"/>
  </si>
  <si>
    <t>㎝</t>
    <phoneticPr fontId="1"/>
  </si>
  <si>
    <t>横</t>
    <rPh sb="0" eb="1">
      <t>ヨコ</t>
    </rPh>
    <phoneticPr fontId="1"/>
  </si>
  <si>
    <t>高さ</t>
    <rPh sb="0" eb="1">
      <t>タカ</t>
    </rPh>
    <phoneticPr fontId="1"/>
  </si>
  <si>
    <t>合計</t>
    <rPh sb="0" eb="2">
      <t>ゴウケイ</t>
    </rPh>
    <phoneticPr fontId="1"/>
  </si>
  <si>
    <t>重量</t>
    <rPh sb="0" eb="2">
      <t>ジュウリョウ</t>
    </rPh>
    <phoneticPr fontId="1"/>
  </si>
  <si>
    <t>㎏</t>
    <phoneticPr fontId="1"/>
  </si>
  <si>
    <t>集荷場所</t>
    <rPh sb="0" eb="4">
      <t>シュウカバショ</t>
    </rPh>
    <phoneticPr fontId="1"/>
  </si>
  <si>
    <t>号</t>
    <rPh sb="0" eb="1">
      <t>ゴウ</t>
    </rPh>
    <phoneticPr fontId="1"/>
  </si>
  <si>
    <t>当該地方団体の区域内において返礼品等の製造、加工その他の工程のうち主要な部分を行うことにより相応の付加価値が生じているものであること。</t>
    <phoneticPr fontId="1"/>
  </si>
  <si>
    <t>前各号に該当する返礼品等と当該返礼品等に附帯するものとを合わせて提供するものであって、当該返礼品等の価値が当該提供するものの価値全体の七割以上であること。</t>
    <phoneticPr fontId="1"/>
  </si>
  <si>
    <t>7（体験型）</t>
    <rPh sb="2" eb="5">
      <t>タイケンガタ</t>
    </rPh>
    <phoneticPr fontId="1"/>
  </si>
  <si>
    <t>7の2</t>
    <phoneticPr fontId="1"/>
  </si>
  <si>
    <t>当該地方団体の区域内において生産されたものであること。</t>
    <phoneticPr fontId="1"/>
  </si>
  <si>
    <t>当該地方団体の区域内において返礼品等の原材料の主要な部分が生産されたものであること。</t>
    <phoneticPr fontId="1"/>
  </si>
  <si>
    <t>地場産品基準</t>
    <rPh sb="0" eb="2">
      <t>ジバ</t>
    </rPh>
    <rPh sb="2" eb="4">
      <t>サンピン</t>
    </rPh>
    <rPh sb="4" eb="6">
      <t>キジュン</t>
    </rPh>
    <phoneticPr fontId="1"/>
  </si>
  <si>
    <t>※必須項目</t>
    <rPh sb="1" eb="5">
      <t>ヒッスコウモク</t>
    </rPh>
    <phoneticPr fontId="1"/>
  </si>
  <si>
    <t>卵</t>
    <rPh sb="0" eb="1">
      <t>タマゴ</t>
    </rPh>
    <phoneticPr fontId="1"/>
  </si>
  <si>
    <t>乳</t>
    <rPh sb="0" eb="1">
      <t>ニュウ</t>
    </rPh>
    <phoneticPr fontId="1"/>
  </si>
  <si>
    <t>小麦</t>
    <rPh sb="0" eb="2">
      <t>コムギ</t>
    </rPh>
    <phoneticPr fontId="1"/>
  </si>
  <si>
    <t>そば</t>
    <phoneticPr fontId="1"/>
  </si>
  <si>
    <t>えび</t>
    <phoneticPr fontId="1"/>
  </si>
  <si>
    <t>かに</t>
    <phoneticPr fontId="1"/>
  </si>
  <si>
    <t>さけ（鮭）</t>
    <rPh sb="3" eb="4">
      <t>サケ</t>
    </rPh>
    <phoneticPr fontId="1"/>
  </si>
  <si>
    <t>さば</t>
    <phoneticPr fontId="1"/>
  </si>
  <si>
    <t>あわび</t>
    <phoneticPr fontId="1"/>
  </si>
  <si>
    <t>いか</t>
    <phoneticPr fontId="1"/>
  </si>
  <si>
    <t>いくら</t>
    <phoneticPr fontId="1"/>
  </si>
  <si>
    <t>牛肉</t>
    <rPh sb="0" eb="2">
      <t>ギュウニク</t>
    </rPh>
    <phoneticPr fontId="1"/>
  </si>
  <si>
    <t>豚肉</t>
    <rPh sb="0" eb="2">
      <t>ブタニク</t>
    </rPh>
    <phoneticPr fontId="1"/>
  </si>
  <si>
    <t>鶏肉</t>
    <rPh sb="0" eb="2">
      <t>トリニク</t>
    </rPh>
    <phoneticPr fontId="1"/>
  </si>
  <si>
    <t>ゼラチン</t>
    <phoneticPr fontId="1"/>
  </si>
  <si>
    <t>アーモンド</t>
    <phoneticPr fontId="1"/>
  </si>
  <si>
    <t>カシューナッツ</t>
    <phoneticPr fontId="1"/>
  </si>
  <si>
    <t>くるみ</t>
    <phoneticPr fontId="1"/>
  </si>
  <si>
    <t>大豆</t>
    <rPh sb="0" eb="2">
      <t>ダイズ</t>
    </rPh>
    <phoneticPr fontId="1"/>
  </si>
  <si>
    <t>ごま</t>
    <phoneticPr fontId="1"/>
  </si>
  <si>
    <t>やまいも</t>
    <phoneticPr fontId="1"/>
  </si>
  <si>
    <t>オレンジ</t>
    <phoneticPr fontId="1"/>
  </si>
  <si>
    <t>キウイフルーツ</t>
    <phoneticPr fontId="1"/>
  </si>
  <si>
    <t>バナナ</t>
    <phoneticPr fontId="1"/>
  </si>
  <si>
    <t>もも</t>
    <phoneticPr fontId="1"/>
  </si>
  <si>
    <t>りんご</t>
    <phoneticPr fontId="1"/>
  </si>
  <si>
    <t>落花生(ピーナッツ)</t>
    <rPh sb="0" eb="3">
      <t>ラッカセイ</t>
    </rPh>
    <phoneticPr fontId="1"/>
  </si>
  <si>
    <t>食品表示ラベル</t>
    <rPh sb="0" eb="4">
      <t>ショクヒンヒョウジ</t>
    </rPh>
    <phoneticPr fontId="1"/>
  </si>
  <si>
    <r>
      <rPr>
        <b/>
        <sz val="11"/>
        <color theme="1"/>
        <rFont val="游ゴシック"/>
        <family val="3"/>
        <charset val="128"/>
        <scheme val="minor"/>
      </rPr>
      <t>返礼品名</t>
    </r>
    <r>
      <rPr>
        <sz val="11"/>
        <color rgb="FFFF0000"/>
        <rFont val="游ゴシック"/>
        <family val="3"/>
        <charset val="128"/>
        <scheme val="minor"/>
      </rPr>
      <t>※</t>
    </r>
    <rPh sb="0" eb="4">
      <t>ヘンレイヒンメイ</t>
    </rPh>
    <phoneticPr fontId="1"/>
  </si>
  <si>
    <t>事業者名</t>
    <rPh sb="0" eb="4">
      <t>ジギョウシャメイ</t>
    </rPh>
    <phoneticPr fontId="1"/>
  </si>
  <si>
    <t>その他</t>
  </si>
  <si>
    <t>期間</t>
    <rPh sb="0" eb="2">
      <t>キカン</t>
    </rPh>
    <phoneticPr fontId="1"/>
  </si>
  <si>
    <t>特定原材料8品目</t>
    <phoneticPr fontId="1"/>
  </si>
  <si>
    <t>特定原材料に準ずるもの20品目</t>
    <phoneticPr fontId="1"/>
  </si>
  <si>
    <t>マカダミアナッツ</t>
    <phoneticPr fontId="1"/>
  </si>
  <si>
    <t>食品のみ</t>
    <rPh sb="0" eb="2">
      <t>ショクヒン</t>
    </rPh>
    <phoneticPr fontId="1"/>
  </si>
  <si>
    <t>含有する品目へチェックしてください</t>
    <rPh sb="0" eb="2">
      <t>ガンユウ</t>
    </rPh>
    <rPh sb="4" eb="6">
      <t>ヒンモク</t>
    </rPh>
    <phoneticPr fontId="1"/>
  </si>
  <si>
    <t>※セット品の場合、すべての品をまとめてチェック</t>
    <rPh sb="4" eb="5">
      <t>ヒン</t>
    </rPh>
    <rPh sb="6" eb="8">
      <t>バアイ</t>
    </rPh>
    <rPh sb="13" eb="14">
      <t>シナ</t>
    </rPh>
    <phoneticPr fontId="1"/>
  </si>
  <si>
    <t>食品表示ラベルを貼付してください
※セット品の場合、すべての食品表示ラベルを貼付</t>
    <rPh sb="0" eb="4">
      <t>ショクヒンヒョウジ</t>
    </rPh>
    <rPh sb="8" eb="10">
      <t>チョウフ</t>
    </rPh>
    <rPh sb="21" eb="22">
      <t>ヒン</t>
    </rPh>
    <rPh sb="23" eb="25">
      <t>バアイ</t>
    </rPh>
    <rPh sb="30" eb="34">
      <t>ショクヒンヒョウジ</t>
    </rPh>
    <rPh sb="38" eb="40">
      <t>チョウフ</t>
    </rPh>
    <phoneticPr fontId="1"/>
  </si>
  <si>
    <t>回答欄①</t>
    <rPh sb="0" eb="3">
      <t>カイトウラン</t>
    </rPh>
    <phoneticPr fontId="1"/>
  </si>
  <si>
    <t>記載事項</t>
    <rPh sb="0" eb="4">
      <t>キサイジコウ</t>
    </rPh>
    <phoneticPr fontId="1"/>
  </si>
  <si>
    <t>回答欄②</t>
    <rPh sb="0" eb="3">
      <t>カイトウラン</t>
    </rPh>
    <phoneticPr fontId="1"/>
  </si>
  <si>
    <t>回答欄③</t>
    <rPh sb="0" eb="3">
      <t>カイトウラン</t>
    </rPh>
    <phoneticPr fontId="1"/>
  </si>
  <si>
    <t>回答欄④</t>
    <rPh sb="0" eb="3">
      <t>カイトウラン</t>
    </rPh>
    <phoneticPr fontId="1"/>
  </si>
  <si>
    <t>回答欄⑤</t>
    <rPh sb="0" eb="3">
      <t>カイトウラン</t>
    </rPh>
    <phoneticPr fontId="1"/>
  </si>
  <si>
    <t>品名</t>
    <rPh sb="0" eb="2">
      <t>ヒンメイ</t>
    </rPh>
    <phoneticPr fontId="1"/>
  </si>
  <si>
    <t>類型</t>
    <rPh sb="0" eb="2">
      <t>ルイケイ</t>
    </rPh>
    <phoneticPr fontId="1"/>
  </si>
  <si>
    <t>長岡市長　殿</t>
  </si>
  <si>
    <t>区域内の価値の割合</t>
    <rPh sb="0" eb="3">
      <t>クイキナイ</t>
    </rPh>
    <rPh sb="4" eb="6">
      <t>カチ</t>
    </rPh>
    <rPh sb="7" eb="9">
      <t>ワリアイ</t>
    </rPh>
    <phoneticPr fontId="1"/>
  </si>
  <si>
    <t>A</t>
    <phoneticPr fontId="1"/>
  </si>
  <si>
    <t>B</t>
    <phoneticPr fontId="1"/>
  </si>
  <si>
    <t>一般販売価格</t>
    <rPh sb="0" eb="6">
      <t>イッパンハンバイカカク</t>
    </rPh>
    <phoneticPr fontId="1"/>
  </si>
  <si>
    <t>上記については、以下の算出方法（該当する算出方法に☑）により算出しています。</t>
    <phoneticPr fontId="1"/>
  </si>
  <si>
    <t>製造・加工地</t>
    <rPh sb="0" eb="2">
      <t>セイゾウ</t>
    </rPh>
    <rPh sb="3" eb="6">
      <t>カコウチ</t>
    </rPh>
    <phoneticPr fontId="1"/>
  </si>
  <si>
    <t>☑　総務大臣が定める標準的な算出方法</t>
    <phoneticPr fontId="1"/>
  </si>
  <si>
    <t>　　※標準的な算出方法における算出基礎は以下のとおり。</t>
  </si>
  <si>
    <t>6,セットの追加テキスト</t>
    <rPh sb="6" eb="8">
      <t>ツイカ</t>
    </rPh>
    <phoneticPr fontId="1"/>
  </si>
  <si>
    <t>6,セットの追加テキスト2</t>
    <rPh sb="6" eb="8">
      <t>ツイカ</t>
    </rPh>
    <phoneticPr fontId="1"/>
  </si>
  <si>
    <t>□　その他の算出方法</t>
  </si>
  <si>
    <t>※その他の算出方法とする理由及びその算出方法の詳細は以下のとおり。</t>
  </si>
  <si>
    <t>なお、当該返礼品等を取り扱うに当たって、下記の事項に同意します。</t>
  </si>
  <si>
    <t>・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t>
    <phoneticPr fontId="1"/>
  </si>
  <si>
    <t>・当該返礼品等の付加価値の算出方法等について、地方団体の求めに応じ、必要な説明や資料提供等を行うこと。</t>
    <phoneticPr fontId="1"/>
  </si>
  <si>
    <t xml:space="preserve"> 記載要領</t>
    <phoneticPr fontId="1"/>
  </si>
  <si>
    <t xml:space="preserve"> ※１　返礼品等の製造・加工が行われた場所について、国内の場合は都道府県名及び市区町村名（例：○○県○○市）、国外の場合は国名を記載すること。</t>
    <phoneticPr fontId="1"/>
  </si>
  <si>
    <t xml:space="preserve"> ※２　当該返礼品等を一般消費者に対して販売する際の通常の価格を記載すること。なお、当該返礼品等が非売品である場合には、当該返礼品等の類似製品に係る通常の価格を記載すること。</t>
    <phoneticPr fontId="1"/>
  </si>
  <si>
    <t>ふるさと長岡応援寄附金 お礼の品PRシート</t>
    <phoneticPr fontId="1"/>
  </si>
  <si>
    <t>回答欄⑥</t>
    <rPh sb="0" eb="3">
      <t>カイトウラン</t>
    </rPh>
    <phoneticPr fontId="1"/>
  </si>
  <si>
    <t>返礼品画像</t>
    <rPh sb="0" eb="3">
      <t>ヘンレイヒン</t>
    </rPh>
    <rPh sb="3" eb="5">
      <t>ガゾウ</t>
    </rPh>
    <phoneticPr fontId="1"/>
  </si>
  <si>
    <t>新潟県長岡市</t>
    <rPh sb="0" eb="6">
      <t>ニイガタケンナガオカシ</t>
    </rPh>
    <phoneticPr fontId="1"/>
  </si>
  <si>
    <t>％</t>
    <phoneticPr fontId="1"/>
  </si>
  <si>
    <t>平成31年総務省告示第179号第５条に掲げる地場産品基準</t>
    <phoneticPr fontId="4"/>
  </si>
  <si>
    <t>１号</t>
    <rPh sb="1" eb="2">
      <t>ゴウ</t>
    </rPh>
    <phoneticPr fontId="4"/>
  </si>
  <si>
    <t>当該地方団体の区域内において生産されたものであること。</t>
    <phoneticPr fontId="4"/>
  </si>
  <si>
    <t>２号</t>
    <rPh sb="1" eb="2">
      <t>ゴウ</t>
    </rPh>
    <phoneticPr fontId="4"/>
  </si>
  <si>
    <t>当該地方団体の区域内において返礼品等の原材料の主要な部分が生産されたものであること。</t>
    <phoneticPr fontId="4"/>
  </si>
  <si>
    <t>３号</t>
    <rPh sb="1" eb="2">
      <t>ゴウ</t>
    </rPh>
    <phoneticPr fontId="4"/>
  </si>
  <si>
    <t>当該地方団体の区域内において返礼品等の製造、加工その他の工程のうち主要な部分を行うことにより相応の付加価値が生じているものであること。</t>
    <phoneticPr fontId="4"/>
  </si>
  <si>
    <t>３号イ（熟成肉）</t>
    <rPh sb="1" eb="2">
      <t>ゴウ</t>
    </rPh>
    <rPh sb="4" eb="7">
      <t>ジュクセイニク</t>
    </rPh>
    <phoneticPr fontId="4"/>
  </si>
  <si>
    <t>地場産品基準第３号イに規定する、当該地方団体の属する都道府県の区域内において生産された食肉を原材料として、当該地方団体の区域内において熟成したもの。</t>
    <phoneticPr fontId="4"/>
  </si>
  <si>
    <t>３号イ（精米）</t>
    <rPh sb="1" eb="2">
      <t>ゴウ</t>
    </rPh>
    <rPh sb="4" eb="6">
      <t>セイマイ</t>
    </rPh>
    <phoneticPr fontId="4"/>
  </si>
  <si>
    <t>地場産品基準第３号イに規定する、当該地方団体の属する都道府県の区域内において生産された玄米を原材料として、当該地方団体の区域内において精白したもの。</t>
    <phoneticPr fontId="4"/>
  </si>
  <si>
    <t>３号ロ（企画立案）</t>
    <phoneticPr fontId="4"/>
  </si>
  <si>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4"/>
  </si>
  <si>
    <t>４号</t>
    <rPh sb="1" eb="2">
      <t>ゴウ</t>
    </rPh>
    <phoneticPr fontId="4"/>
  </si>
  <si>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4"/>
  </si>
  <si>
    <t>５号</t>
    <rPh sb="1" eb="2">
      <t>ゴウ</t>
    </rPh>
    <phoneticPr fontId="4"/>
  </si>
  <si>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4"/>
  </si>
  <si>
    <t>６号</t>
    <rPh sb="1" eb="2">
      <t>ゴウ</t>
    </rPh>
    <phoneticPr fontId="4"/>
  </si>
  <si>
    <t>前各号に該当する返礼品等と当該返礼品等に附帯するものとを合わせて提供するものであって、当該返礼品等の価値が当該提供するものの価値全体の七割以上であること。</t>
    <phoneticPr fontId="4"/>
  </si>
  <si>
    <t>７号</t>
    <rPh sb="1" eb="2">
      <t>ゴウ</t>
    </rPh>
    <phoneticPr fontId="4"/>
  </si>
  <si>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4"/>
  </si>
  <si>
    <t>７号の２（宿泊）</t>
    <rPh sb="1" eb="2">
      <t>ゴウ</t>
    </rPh>
    <rPh sb="5" eb="7">
      <t>シュクハク</t>
    </rPh>
    <phoneticPr fontId="4"/>
  </si>
  <si>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4"/>
  </si>
  <si>
    <t>７号の３イ
五万以下（宿泊）</t>
    <rPh sb="6" eb="7">
      <t>ゴ</t>
    </rPh>
    <phoneticPr fontId="4"/>
  </si>
  <si>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4"/>
  </si>
  <si>
    <t>７号の３ロ
該当地域（宿泊）</t>
    <rPh sb="6" eb="8">
      <t>ガイトウ</t>
    </rPh>
    <rPh sb="8" eb="10">
      <t>チイキ</t>
    </rPh>
    <phoneticPr fontId="4"/>
  </si>
  <si>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4"/>
  </si>
  <si>
    <t>７号の４（電気）</t>
    <rPh sb="1" eb="2">
      <t>ゴウ</t>
    </rPh>
    <rPh sb="5" eb="7">
      <t>デンキ</t>
    </rPh>
    <phoneticPr fontId="4"/>
  </si>
  <si>
    <t>当該地方団体の区域内において地域のエネルギー源により発電された電気であること。</t>
    <phoneticPr fontId="4"/>
  </si>
  <si>
    <t>８号イ</t>
    <rPh sb="1" eb="2">
      <t>ゴウ</t>
    </rPh>
    <phoneticPr fontId="4"/>
  </si>
  <si>
    <t>市区町村が近隣の他の市区町村と共同でこれらの市区町村の区域内において前各号のいずれかに該当するものを共通の返礼品等とするもの</t>
    <phoneticPr fontId="4"/>
  </si>
  <si>
    <t>８号ロ</t>
    <rPh sb="1" eb="2">
      <t>ゴウ</t>
    </rPh>
    <phoneticPr fontId="4"/>
  </si>
  <si>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4"/>
  </si>
  <si>
    <t>８号ハ</t>
    <rPh sb="1" eb="2">
      <t>ゴウ</t>
    </rPh>
    <phoneticPr fontId="4"/>
  </si>
  <si>
    <t>都道府県が当該都道府県の区域内の複数の市区町村において地域資源として相当程度認識されている物品及び当該市区町村を認定し、当該物品を当該市区町村がそれぞれ返礼品等とするもの</t>
    <phoneticPr fontId="4"/>
  </si>
  <si>
    <t>９号</t>
    <rPh sb="1" eb="2">
      <t>ゴウ</t>
    </rPh>
    <phoneticPr fontId="4"/>
  </si>
  <si>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4"/>
  </si>
  <si>
    <t>99号</t>
    <rPh sb="2" eb="3">
      <t>ゴウ</t>
    </rPh>
    <phoneticPr fontId="4"/>
  </si>
  <si>
    <t>前各号のいずれかに該当する返礼品等とのみ交換させるために提供するものであること。（告示第５条柱書き）（例：○○pay商品券、△△Pay）</t>
    <phoneticPr fontId="4"/>
  </si>
  <si>
    <t>回答欄Ａ</t>
    <rPh sb="0" eb="2">
      <t>カイトウ</t>
    </rPh>
    <rPh sb="2" eb="3">
      <t>ラン</t>
    </rPh>
    <phoneticPr fontId="4"/>
  </si>
  <si>
    <t>回答欄Ｂ</t>
    <rPh sb="0" eb="2">
      <t>カイトウ</t>
    </rPh>
    <rPh sb="2" eb="3">
      <t>ラン</t>
    </rPh>
    <phoneticPr fontId="4"/>
  </si>
  <si>
    <t>回答欄Ｃ</t>
    <rPh sb="0" eb="2">
      <t>カイトウ</t>
    </rPh>
    <rPh sb="2" eb="3">
      <t>ラン</t>
    </rPh>
    <phoneticPr fontId="4"/>
  </si>
  <si>
    <t>－</t>
    <phoneticPr fontId="4"/>
  </si>
  <si>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4"/>
  </si>
  <si>
    <t>当該返礼品等の主な原材料のうち、区域外で生産された原材料名</t>
    <rPh sb="5" eb="6">
      <t>トウ</t>
    </rPh>
    <rPh sb="7" eb="8">
      <t>オモ</t>
    </rPh>
    <rPh sb="18" eb="19">
      <t>ガイ</t>
    </rPh>
    <rPh sb="28" eb="29">
      <t>メイ</t>
    </rPh>
    <phoneticPr fontId="4"/>
  </si>
  <si>
    <t>肉が生産（飼養）された都道府県名</t>
    <rPh sb="0" eb="1">
      <t>ニク</t>
    </rPh>
    <rPh sb="2" eb="4">
      <t>シヨウ</t>
    </rPh>
    <rPh sb="5" eb="7">
      <t>シヨウ</t>
    </rPh>
    <rPh sb="11" eb="15">
      <t>トドウフケン</t>
    </rPh>
    <rPh sb="15" eb="16">
      <t>メイ</t>
    </rPh>
    <phoneticPr fontId="4"/>
  </si>
  <si>
    <t>区域内で行われている熟成工程の詳細</t>
    <rPh sb="0" eb="3">
      <t>クイキナイ</t>
    </rPh>
    <rPh sb="4" eb="5">
      <t>オコナ</t>
    </rPh>
    <rPh sb="10" eb="12">
      <t>ジュクセイ</t>
    </rPh>
    <rPh sb="12" eb="14">
      <t>コウテイ</t>
    </rPh>
    <rPh sb="15" eb="17">
      <t>ショウサイ</t>
    </rPh>
    <phoneticPr fontId="4"/>
  </si>
  <si>
    <t>米が生産（栽培）された都道府県名</t>
    <rPh sb="0" eb="1">
      <t>コメ</t>
    </rPh>
    <rPh sb="2" eb="4">
      <t>セイサン</t>
    </rPh>
    <rPh sb="5" eb="7">
      <t>サイバイ</t>
    </rPh>
    <rPh sb="11" eb="15">
      <t>トドウフケン</t>
    </rPh>
    <rPh sb="15" eb="16">
      <t>メイ</t>
    </rPh>
    <phoneticPr fontId="4"/>
  </si>
  <si>
    <t>区域内で行われている精米工程の詳細</t>
    <rPh sb="0" eb="3">
      <t>クイキナイ</t>
    </rPh>
    <rPh sb="4" eb="5">
      <t>オコナ</t>
    </rPh>
    <rPh sb="10" eb="12">
      <t>セイマイ</t>
    </rPh>
    <rPh sb="12" eb="14">
      <t>コウテイ</t>
    </rPh>
    <rPh sb="15" eb="17">
      <t>ショウサイ</t>
    </rPh>
    <phoneticPr fontId="4"/>
  </si>
  <si>
    <t>区域内で行われている工程（企画立案等）の詳細</t>
    <rPh sb="13" eb="15">
      <t>キカク</t>
    </rPh>
    <rPh sb="15" eb="17">
      <t>リツアン</t>
    </rPh>
    <rPh sb="17" eb="18">
      <t>トウ</t>
    </rPh>
    <phoneticPr fontId="4"/>
  </si>
  <si>
    <t>区域外（製造地など）で行われている工程の詳細</t>
    <rPh sb="4" eb="6">
      <t>セイゾウ</t>
    </rPh>
    <rPh sb="6" eb="7">
      <t>チ</t>
    </rPh>
    <phoneticPr fontId="4"/>
  </si>
  <si>
    <t>流通構造上、混在が避けられない理由</t>
    <phoneticPr fontId="4"/>
  </si>
  <si>
    <t>混在する可能性のある地方団体名</t>
    <phoneticPr fontId="4"/>
  </si>
  <si>
    <t>当該地方団体の広報のために作成されたオリジナルグッズ等である旨</t>
    <rPh sb="4" eb="6">
      <t>ダンタイ</t>
    </rPh>
    <rPh sb="7" eb="9">
      <t>コウホウ</t>
    </rPh>
    <rPh sb="13" eb="15">
      <t>サクセイ</t>
    </rPh>
    <rPh sb="26" eb="27">
      <t>トウ</t>
    </rPh>
    <rPh sb="30" eb="31">
      <t>ムネ</t>
    </rPh>
    <phoneticPr fontId="4"/>
  </si>
  <si>
    <t>地場産品と地場産品以外のものの附帯関係</t>
    <phoneticPr fontId="4"/>
  </si>
  <si>
    <t>役務の内容が当該地方団体と相当程度関連性がある（区域外の同種の役務では代替できない）といえる理由</t>
    <phoneticPr fontId="4"/>
  </si>
  <si>
    <t>役務が提供される施設名･所在地</t>
    <rPh sb="10" eb="11">
      <t>メイ</t>
    </rPh>
    <rPh sb="12" eb="15">
      <t>ショザイチ</t>
    </rPh>
    <phoneticPr fontId="4"/>
  </si>
  <si>
    <t>当該地方団体の区域内に所在する宿泊施設であって、当該地方団体が属する都道府県の区域内においてのみ宿泊施設の運営を行う者が運営する旨</t>
    <rPh sb="64" eb="65">
      <t>ムネ</t>
    </rPh>
    <phoneticPr fontId="4"/>
  </si>
  <si>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4"/>
  </si>
  <si>
    <t>役務が提供される施設名･所在地</t>
    <phoneticPr fontId="4"/>
  </si>
  <si>
    <t>１人１泊あたりの調達費用の額</t>
    <rPh sb="1" eb="2">
      <t>ニン</t>
    </rPh>
    <phoneticPr fontId="4"/>
  </si>
  <si>
    <t>役務が提供される施設名･所在地</t>
  </si>
  <si>
    <t>・特定非常災害発生日
・災害救助法が適用されたことが判る旨</t>
    <phoneticPr fontId="4"/>
  </si>
  <si>
    <t>区域内で発電された電気であることが判る旨</t>
    <phoneticPr fontId="4"/>
  </si>
  <si>
    <t>地域のエネルギー源の種類（太陽光、バイオマス、地熱等）</t>
    <phoneticPr fontId="4"/>
  </si>
  <si>
    <t>・当該電気の提供事業者名
・返礼品等として提供する電気の総量が当該電気に係る区域内の発電量の範囲内となっている旨</t>
    <rPh sb="4" eb="6">
      <t>テイキョウ</t>
    </rPh>
    <rPh sb="9" eb="11">
      <t>バショ</t>
    </rPh>
    <rPh sb="17" eb="18">
      <t>トウ</t>
    </rPh>
    <phoneticPr fontId="4"/>
  </si>
  <si>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4"/>
  </si>
  <si>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4"/>
  </si>
  <si>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4"/>
  </si>
  <si>
    <t>当該返礼品等を共通して提供する都道府県名および市区町村名全て</t>
    <rPh sb="5" eb="6">
      <t>トウ</t>
    </rPh>
    <rPh sb="15" eb="19">
      <t>トドウフケン</t>
    </rPh>
    <rPh sb="19" eb="20">
      <t>メイ</t>
    </rPh>
    <phoneticPr fontId="4"/>
  </si>
  <si>
    <t>当該返礼品等が該当する地場産品基準の類型（1～7号の4）及び当該類型で回答することとなっている内容すべて</t>
    <rPh sb="5" eb="6">
      <t>トウ</t>
    </rPh>
    <phoneticPr fontId="4"/>
  </si>
  <si>
    <t>共通の返礼品等を提供するにあたって各団体の同意を得ている旨</t>
    <rPh sb="6" eb="7">
      <t>トウ</t>
    </rPh>
    <phoneticPr fontId="4"/>
  </si>
  <si>
    <t>認定地域資源名</t>
    <rPh sb="0" eb="2">
      <t>ニンテイ</t>
    </rPh>
    <rPh sb="2" eb="4">
      <t>チイキ</t>
    </rPh>
    <rPh sb="4" eb="6">
      <t>シゲン</t>
    </rPh>
    <rPh sb="6" eb="7">
      <t>メイ</t>
    </rPh>
    <phoneticPr fontId="4"/>
  </si>
  <si>
    <t>災害の名称及び発生時期</t>
    <rPh sb="5" eb="6">
      <t>オヨ</t>
    </rPh>
    <rPh sb="7" eb="9">
      <t>ハッセイ</t>
    </rPh>
    <rPh sb="9" eb="11">
      <t>ジキ</t>
    </rPh>
    <phoneticPr fontId="4"/>
  </si>
  <si>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4"/>
  </si>
  <si>
    <t>・代替品の詳細（品目名、生産地等）
・代替品といえる理由</t>
    <rPh sb="1" eb="4">
      <t>ダイタイヒン</t>
    </rPh>
    <rPh sb="5" eb="7">
      <t>ショウサイ</t>
    </rPh>
    <rPh sb="8" eb="11">
      <t>ヒンモクメイ</t>
    </rPh>
    <rPh sb="12" eb="15">
      <t>セイサンチ</t>
    </rPh>
    <rPh sb="15" eb="16">
      <t>トウ</t>
    </rPh>
    <phoneticPr fontId="4"/>
  </si>
  <si>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4"/>
  </si>
  <si>
    <t>地場産品以外のものと交換されないことの担保方法</t>
    <rPh sb="21" eb="23">
      <t>ホウホウ</t>
    </rPh>
    <phoneticPr fontId="4"/>
  </si>
  <si>
    <t>民間事業者が提供するふるさと納税用のプラットフォームサービスを経由して返礼品等を提供するもの（例：○○pay商品券、△△Pay）である場合は、当該事業者名及び当該サービス名</t>
    <phoneticPr fontId="4"/>
  </si>
  <si>
    <t>区域内で行われている生産の内容
（栽培、繁殖、肥育、養殖、水揚げ等）</t>
    <rPh sb="10" eb="12">
      <t>セイサン</t>
    </rPh>
    <rPh sb="13" eb="15">
      <t>ナイヨウ</t>
    </rPh>
    <rPh sb="20" eb="22">
      <t>ハンショク</t>
    </rPh>
    <rPh sb="26" eb="28">
      <t>ヨウショク</t>
    </rPh>
    <rPh sb="29" eb="31">
      <t>ミズア</t>
    </rPh>
    <phoneticPr fontId="4"/>
  </si>
  <si>
    <t>回答欄D</t>
    <rPh sb="0" eb="2">
      <t>カイトウ</t>
    </rPh>
    <rPh sb="2" eb="3">
      <t>ラン</t>
    </rPh>
    <phoneticPr fontId="4"/>
  </si>
  <si>
    <t>回答欄E</t>
    <rPh sb="0" eb="2">
      <t>カイトウ</t>
    </rPh>
    <rPh sb="2" eb="3">
      <t>ラン</t>
    </rPh>
    <phoneticPr fontId="4"/>
  </si>
  <si>
    <t>回答欄F</t>
    <rPh sb="0" eb="2">
      <t>カイトウ</t>
    </rPh>
    <rPh sb="2" eb="3">
      <t>ラン</t>
    </rPh>
    <phoneticPr fontId="4"/>
  </si>
  <si>
    <t>返礼品等の重量や付加価値のうち区域内で生産された原材料によるものの割合</t>
    <rPh sb="0" eb="2">
      <t>ヘンレイ</t>
    </rPh>
    <rPh sb="2" eb="3">
      <t>ヒン</t>
    </rPh>
    <rPh sb="3" eb="4">
      <t>ナド</t>
    </rPh>
    <rPh sb="5" eb="7">
      <t>ジュウリョウ</t>
    </rPh>
    <rPh sb="8" eb="10">
      <t>フカ</t>
    </rPh>
    <rPh sb="10" eb="12">
      <t>カチ</t>
    </rPh>
    <rPh sb="33" eb="35">
      <t>ワリアイ</t>
    </rPh>
    <phoneticPr fontId="4"/>
  </si>
  <si>
    <t>区域内で行われている工程（加工･製造）の詳細</t>
    <rPh sb="13" eb="15">
      <t>カコウ</t>
    </rPh>
    <rPh sb="16" eb="18">
      <t>セイゾウ</t>
    </rPh>
    <rPh sb="20" eb="22">
      <t>ショウサイ</t>
    </rPh>
    <phoneticPr fontId="4"/>
  </si>
  <si>
    <t>返礼品等の付加価値のうち区域内で行われている熟成工程（回答欄②）によるものの割合</t>
    <phoneticPr fontId="4"/>
  </si>
  <si>
    <t>返礼品等の付加価値のうち区域内で行われている精米工程（回答欄②）によるものの割合</t>
    <rPh sb="0" eb="2">
      <t>ヘンレイ</t>
    </rPh>
    <rPh sb="2" eb="3">
      <t>ヒン</t>
    </rPh>
    <rPh sb="3" eb="4">
      <t>ナド</t>
    </rPh>
    <rPh sb="5" eb="7">
      <t>フカ</t>
    </rPh>
    <rPh sb="7" eb="9">
      <t>カチ</t>
    </rPh>
    <rPh sb="16" eb="17">
      <t>オコナ</t>
    </rPh>
    <rPh sb="22" eb="24">
      <t>セイマイ</t>
    </rPh>
    <rPh sb="24" eb="26">
      <t>コウテイ</t>
    </rPh>
    <rPh sb="38" eb="40">
      <t>ワリアイ</t>
    </rPh>
    <phoneticPr fontId="4"/>
  </si>
  <si>
    <t>・区域内で行われている企画立案の工程（回答欄①）によるものの割合
（証明できるものを別途添付すること）</t>
    <rPh sb="30" eb="32">
      <t>ワリアイ</t>
    </rPh>
    <rPh sb="34" eb="36">
      <t>ショウメイ</t>
    </rPh>
    <rPh sb="42" eb="44">
      <t>ベット</t>
    </rPh>
    <rPh sb="44" eb="46">
      <t>テンプ</t>
    </rPh>
    <phoneticPr fontId="4"/>
  </si>
  <si>
    <t>工程（回答欄②）を行っている地方団体での当該返礼品等の提供の有無</t>
    <rPh sb="30" eb="32">
      <t>ウム</t>
    </rPh>
    <phoneticPr fontId="4"/>
  </si>
  <si>
    <t>区域内で行われている生産の内容（栽培、繁殖、肥育、養殖、水揚げ等）</t>
    <rPh sb="10" eb="12">
      <t>セイサン</t>
    </rPh>
    <rPh sb="13" eb="15">
      <t>ナイヨウ</t>
    </rPh>
    <rPh sb="19" eb="21">
      <t>ハンショク</t>
    </rPh>
    <rPh sb="25" eb="27">
      <t>ヨウショク</t>
    </rPh>
    <phoneticPr fontId="4"/>
  </si>
  <si>
    <t>長岡市独自の返礼品等であることが明白な理由
（上記の詳細、返礼品等の形状、名称、その他の特徴が把握できる資料を別途添付すること）</t>
    <rPh sb="0" eb="3">
      <t>ナガオカシ</t>
    </rPh>
    <rPh sb="9" eb="10">
      <t>トウ</t>
    </rPh>
    <rPh sb="23" eb="25">
      <t>ジョウキ</t>
    </rPh>
    <rPh sb="26" eb="28">
      <t>ショウサイ</t>
    </rPh>
    <rPh sb="52" eb="54">
      <t>シリョウ</t>
    </rPh>
    <rPh sb="55" eb="57">
      <t>ベット</t>
    </rPh>
    <rPh sb="57" eb="59">
      <t>テンプ</t>
    </rPh>
    <phoneticPr fontId="4"/>
  </si>
  <si>
    <t>調達費用のうち地場産品の割合（要7割以上）</t>
    <rPh sb="0" eb="2">
      <t>チョウタツ</t>
    </rPh>
    <rPh sb="2" eb="4">
      <t>ヒヨウ</t>
    </rPh>
    <phoneticPr fontId="4"/>
  </si>
  <si>
    <t>区域外での役務の提供の有無</t>
    <rPh sb="11" eb="13">
      <t>ウム</t>
    </rPh>
    <phoneticPr fontId="4"/>
  </si>
  <si>
    <t>役務の内容</t>
    <phoneticPr fontId="4"/>
  </si>
  <si>
    <t>区域外での役務の提供が含まれる場合の提供される施設名・所在地</t>
    <rPh sb="23" eb="26">
      <t>シセツメイ</t>
    </rPh>
    <phoneticPr fontId="4"/>
  </si>
  <si>
    <t>注意事項等</t>
    <rPh sb="0" eb="4">
      <t>チュウイジコウ</t>
    </rPh>
    <rPh sb="4" eb="5">
      <t>トウ</t>
    </rPh>
    <phoneticPr fontId="1"/>
  </si>
  <si>
    <t>商品の一般販売価格
※非売品の場合、類似製品の一般販売価格</t>
    <rPh sb="0" eb="2">
      <t>ショウヒン</t>
    </rPh>
    <rPh sb="3" eb="9">
      <t>イッパンハンバイカカク</t>
    </rPh>
    <rPh sb="11" eb="14">
      <t>ヒバイヒン</t>
    </rPh>
    <rPh sb="15" eb="17">
      <t>バアイ</t>
    </rPh>
    <rPh sb="18" eb="20">
      <t>ルイジ</t>
    </rPh>
    <rPh sb="20" eb="22">
      <t>セイヒン</t>
    </rPh>
    <rPh sb="23" eb="29">
      <t>イッパンハンバイカカク</t>
    </rPh>
    <phoneticPr fontId="4"/>
  </si>
  <si>
    <t>商品代のうち、当該返礼品等の製造・販売等のために区域外で生じた費用</t>
    <rPh sb="0" eb="3">
      <t>ショウヒンダイ</t>
    </rPh>
    <rPh sb="7" eb="12">
      <t>トウガイヘンレイヒン</t>
    </rPh>
    <rPh sb="12" eb="13">
      <t>トウ</t>
    </rPh>
    <rPh sb="14" eb="16">
      <t>セイゾウ</t>
    </rPh>
    <rPh sb="17" eb="19">
      <t>ハンバイ</t>
    </rPh>
    <rPh sb="19" eb="20">
      <t>トウ</t>
    </rPh>
    <rPh sb="24" eb="27">
      <t>クイキガイ</t>
    </rPh>
    <rPh sb="28" eb="29">
      <t>ショウ</t>
    </rPh>
    <rPh sb="31" eb="33">
      <t>ヒヨウ</t>
    </rPh>
    <phoneticPr fontId="4"/>
  </si>
  <si>
    <t>調達費用のうち地場産品に係る費用（品ごとに分けて記載）</t>
    <rPh sb="17" eb="18">
      <t>シナ</t>
    </rPh>
    <rPh sb="21" eb="22">
      <t>ワ</t>
    </rPh>
    <rPh sb="24" eb="26">
      <t>キサイ</t>
    </rPh>
    <phoneticPr fontId="4"/>
  </si>
  <si>
    <t>調達費用のうち附帯品に係る費用（品ごとに分けて記載）</t>
    <rPh sb="16" eb="17">
      <t>シナ</t>
    </rPh>
    <rPh sb="20" eb="21">
      <t>ワ</t>
    </rPh>
    <rPh sb="23" eb="25">
      <t>キサイ</t>
    </rPh>
    <phoneticPr fontId="4"/>
  </si>
  <si>
    <t>商品の一般販売価格（品ごとに分けて記載）
※非売品の場合、類似製品の一般販売価格</t>
    <rPh sb="0" eb="2">
      <t>ショウヒン</t>
    </rPh>
    <rPh sb="3" eb="9">
      <t>イッパンハンバイカカク</t>
    </rPh>
    <rPh sb="10" eb="11">
      <t>シナ</t>
    </rPh>
    <rPh sb="14" eb="15">
      <t>ワ</t>
    </rPh>
    <rPh sb="17" eb="19">
      <t>キサイ</t>
    </rPh>
    <rPh sb="22" eb="25">
      <t>ヒバイヒン</t>
    </rPh>
    <rPh sb="26" eb="28">
      <t>バアイ</t>
    </rPh>
    <rPh sb="29" eb="31">
      <t>ルイジ</t>
    </rPh>
    <rPh sb="31" eb="33">
      <t>セイヒン</t>
    </rPh>
    <rPh sb="34" eb="40">
      <t>イッパンハンバイカカク</t>
    </rPh>
    <phoneticPr fontId="4"/>
  </si>
  <si>
    <t>記載不要</t>
    <rPh sb="0" eb="4">
      <t>キサイフヨウ</t>
    </rPh>
    <phoneticPr fontId="4"/>
  </si>
  <si>
    <t xml:space="preserve">区域外で行われている工程の詳細
</t>
    <rPh sb="13" eb="15">
      <t>ショウサイ</t>
    </rPh>
    <phoneticPr fontId="4"/>
  </si>
  <si>
    <t>区域外から原材料等を仕入れている場合、その主な原材料</t>
    <phoneticPr fontId="4"/>
  </si>
  <si>
    <t>から</t>
    <phoneticPr fontId="1"/>
  </si>
  <si>
    <t>期限</t>
    <rPh sb="0" eb="2">
      <t>キゲン</t>
    </rPh>
    <phoneticPr fontId="1"/>
  </si>
  <si>
    <t>商品区分</t>
    <rPh sb="0" eb="4">
      <t>ショウヒンクブン</t>
    </rPh>
    <phoneticPr fontId="1"/>
  </si>
  <si>
    <t>食品</t>
    <rPh sb="0" eb="2">
      <t>ショクヒン</t>
    </rPh>
    <phoneticPr fontId="1"/>
  </si>
  <si>
    <t>食品以外</t>
    <rPh sb="0" eb="4">
      <t>ショクヒンイガイ</t>
    </rPh>
    <phoneticPr fontId="1"/>
  </si>
  <si>
    <t>体験</t>
    <rPh sb="0" eb="2">
      <t>タイケン</t>
    </rPh>
    <phoneticPr fontId="1"/>
  </si>
  <si>
    <t>内容量・個数・賞味、消費期限を記載</t>
    <rPh sb="0" eb="3">
      <t>ナイヨウリョウ</t>
    </rPh>
    <rPh sb="4" eb="6">
      <t>コスウ</t>
    </rPh>
    <rPh sb="7" eb="9">
      <t>ショウミ</t>
    </rPh>
    <rPh sb="10" eb="14">
      <t>ショウヒキゲン</t>
    </rPh>
    <rPh sb="15" eb="17">
      <t>キサイ</t>
    </rPh>
    <phoneticPr fontId="1"/>
  </si>
  <si>
    <t>寸法・容量・重量・個数を記載</t>
    <rPh sb="12" eb="14">
      <t>キサイ</t>
    </rPh>
    <phoneticPr fontId="1"/>
  </si>
  <si>
    <t>内容・開催地・対象年齢・対象人数を記載</t>
    <rPh sb="0" eb="2">
      <t>ナイヨウ</t>
    </rPh>
    <rPh sb="3" eb="6">
      <t>カイサイチ</t>
    </rPh>
    <rPh sb="7" eb="11">
      <t>タイショウネンレイ</t>
    </rPh>
    <rPh sb="12" eb="14">
      <t>タイショウ</t>
    </rPh>
    <rPh sb="14" eb="16">
      <t>ニンズウ</t>
    </rPh>
    <rPh sb="17" eb="19">
      <t>キサイ</t>
    </rPh>
    <phoneticPr fontId="1"/>
  </si>
  <si>
    <t>3号</t>
    <rPh sb="1" eb="2">
      <t>ゴウ</t>
    </rPh>
    <phoneticPr fontId="1"/>
  </si>
  <si>
    <t>6号</t>
    <rPh sb="1" eb="2">
      <t>ゴウ</t>
    </rPh>
    <phoneticPr fontId="1"/>
  </si>
  <si>
    <t>新潟県長岡市</t>
  </si>
  <si>
    <t>セットの内、それぞれの商品の地場産品基準の類型(1～5号)及びその該当理由</t>
    <rPh sb="4" eb="5">
      <t>ウチ</t>
    </rPh>
    <rPh sb="11" eb="13">
      <t>ショウヒン</t>
    </rPh>
    <rPh sb="35" eb="37">
      <t>リユウ</t>
    </rPh>
    <phoneticPr fontId="4"/>
  </si>
  <si>
    <t>セット</t>
    <phoneticPr fontId="4"/>
  </si>
  <si>
    <t>各号のいずれかに該当する返礼品等同士を組み合わせた返礼品であること。</t>
    <rPh sb="0" eb="2">
      <t>カクゴウ</t>
    </rPh>
    <rPh sb="8" eb="10">
      <t>ガイトウ</t>
    </rPh>
    <rPh sb="12" eb="16">
      <t>ヘンレイヒントウ</t>
    </rPh>
    <rPh sb="16" eb="18">
      <t>ドウシ</t>
    </rPh>
    <rPh sb="19" eb="20">
      <t>ク</t>
    </rPh>
    <rPh sb="21" eb="22">
      <t>ア</t>
    </rPh>
    <rPh sb="25" eb="28">
      <t>ヘンレイヒン</t>
    </rPh>
    <phoneticPr fontId="4"/>
  </si>
  <si>
    <t>セット品1</t>
    <rPh sb="3" eb="4">
      <t>ヒン</t>
    </rPh>
    <phoneticPr fontId="1"/>
  </si>
  <si>
    <t>セット品2</t>
    <rPh sb="3" eb="4">
      <t>ヒン</t>
    </rPh>
    <phoneticPr fontId="1"/>
  </si>
  <si>
    <t>セット品3</t>
    <rPh sb="3" eb="4">
      <t>ヒン</t>
    </rPh>
    <phoneticPr fontId="1"/>
  </si>
  <si>
    <t>セット品4</t>
    <rPh sb="3" eb="4">
      <t>ヒン</t>
    </rPh>
    <phoneticPr fontId="1"/>
  </si>
  <si>
    <t>セット品5</t>
    <rPh sb="3" eb="4">
      <t>ヒン</t>
    </rPh>
    <phoneticPr fontId="1"/>
  </si>
  <si>
    <t>セット品6</t>
    <rPh sb="3" eb="4">
      <t>ヒン</t>
    </rPh>
    <phoneticPr fontId="1"/>
  </si>
  <si>
    <t>セット品7</t>
    <rPh sb="3" eb="4">
      <t>ヒン</t>
    </rPh>
    <phoneticPr fontId="1"/>
  </si>
  <si>
    <t>セット品8</t>
    <rPh sb="3" eb="4">
      <t>ヒン</t>
    </rPh>
    <phoneticPr fontId="1"/>
  </si>
  <si>
    <t>セット品9</t>
    <rPh sb="3" eb="4">
      <t>ヒン</t>
    </rPh>
    <phoneticPr fontId="1"/>
  </si>
  <si>
    <t>セット品10</t>
    <rPh sb="3" eb="4">
      <t>ヒン</t>
    </rPh>
    <phoneticPr fontId="1"/>
  </si>
  <si>
    <t>地場産品基準</t>
    <rPh sb="0" eb="6">
      <t>ジバサンピンキジュン</t>
    </rPh>
    <phoneticPr fontId="1"/>
  </si>
  <si>
    <t>商品のこだわりポイント</t>
    <rPh sb="0" eb="2">
      <t>ショウヒン</t>
    </rPh>
    <phoneticPr fontId="1"/>
  </si>
  <si>
    <t>こんなところで作っています
（生産・製造環境のPR）</t>
    <rPh sb="7" eb="8">
      <t>ツク</t>
    </rPh>
    <rPh sb="15" eb="17">
      <t>セイサン</t>
    </rPh>
    <rPh sb="18" eb="20">
      <t>セイゾウ</t>
    </rPh>
    <rPh sb="20" eb="22">
      <t>カンキョウ</t>
    </rPh>
    <phoneticPr fontId="1"/>
  </si>
  <si>
    <t>わたしたちが歩んできた道
（創業～現在のストーリー）</t>
    <rPh sb="6" eb="7">
      <t>アユ</t>
    </rPh>
    <rPh sb="11" eb="12">
      <t>ミチ</t>
    </rPh>
    <rPh sb="14" eb="16">
      <t>ソウギョウ</t>
    </rPh>
    <rPh sb="17" eb="19">
      <t>ゲンザイ</t>
    </rPh>
    <phoneticPr fontId="1"/>
  </si>
  <si>
    <t>返礼品PR</t>
    <rPh sb="0" eb="3">
      <t>ヘンレイヒン</t>
    </rPh>
    <phoneticPr fontId="1"/>
  </si>
  <si>
    <t>わたしたちが作っています
（事業者紹介）</t>
    <rPh sb="6" eb="7">
      <t>ツク</t>
    </rPh>
    <rPh sb="14" eb="17">
      <t>ジギョウシャ</t>
    </rPh>
    <rPh sb="17" eb="19">
      <t>ショウカイ</t>
    </rPh>
    <phoneticPr fontId="1"/>
  </si>
  <si>
    <t>事業者PR（5W1H）各200字以内</t>
    <rPh sb="0" eb="3">
      <t>ジギョウシャ</t>
    </rPh>
    <rPh sb="11" eb="12">
      <t>カク</t>
    </rPh>
    <rPh sb="15" eb="16">
      <t>ジ</t>
    </rPh>
    <rPh sb="16" eb="18">
      <t>イナイ</t>
    </rPh>
    <phoneticPr fontId="1"/>
  </si>
  <si>
    <t>付帯品</t>
    <rPh sb="0" eb="2">
      <t>フタイ</t>
    </rPh>
    <rPh sb="2" eb="3">
      <t>ヒン</t>
    </rPh>
    <phoneticPr fontId="4"/>
  </si>
  <si>
    <t>商品名</t>
    <rPh sb="0" eb="2">
      <t>ショウヒン</t>
    </rPh>
    <rPh sb="2" eb="3">
      <t>メイ</t>
    </rPh>
    <phoneticPr fontId="1"/>
  </si>
  <si>
    <t>6号・セットのみ</t>
    <phoneticPr fontId="1"/>
  </si>
  <si>
    <t>商品代</t>
    <rPh sb="0" eb="1">
      <t>ショウ</t>
    </rPh>
    <rPh sb="1" eb="3">
      <t>シナダイ</t>
    </rPh>
    <phoneticPr fontId="1"/>
  </si>
  <si>
    <t>ふるさと長岡応援寄附金 地場産品基準確認シート</t>
    <rPh sb="12" eb="18">
      <t>ジバサンピンキジュン</t>
    </rPh>
    <rPh sb="18" eb="20">
      <t>カクニン</t>
    </rPh>
    <phoneticPr fontId="1"/>
  </si>
  <si>
    <t>商品代計（3号のみ）：</t>
    <rPh sb="0" eb="2">
      <t>ショウヒン</t>
    </rPh>
    <rPh sb="2" eb="3">
      <t>ダイ</t>
    </rPh>
    <rPh sb="3" eb="4">
      <t>ケイ</t>
    </rPh>
    <rPh sb="6" eb="7">
      <t>ゴウ</t>
    </rPh>
    <phoneticPr fontId="1"/>
  </si>
  <si>
    <t>3号の内区域外費用計：</t>
    <rPh sb="1" eb="2">
      <t>ゴウ</t>
    </rPh>
    <rPh sb="3" eb="4">
      <t>ウチ</t>
    </rPh>
    <rPh sb="4" eb="9">
      <t>クイキガイヒヨウ</t>
    </rPh>
    <rPh sb="9" eb="10">
      <t>ケイ</t>
    </rPh>
    <phoneticPr fontId="1"/>
  </si>
  <si>
    <t>一般販売価格計（3号のみ）：</t>
    <rPh sb="0" eb="6">
      <t>イッパンハンバイカカク</t>
    </rPh>
    <rPh sb="6" eb="7">
      <t>ケイ</t>
    </rPh>
    <rPh sb="9" eb="10">
      <t>ゴウ</t>
    </rPh>
    <phoneticPr fontId="1"/>
  </si>
  <si>
    <t>記載例</t>
    <rPh sb="0" eb="3">
      <t>キサイレイ</t>
    </rPh>
    <phoneticPr fontId="1"/>
  </si>
  <si>
    <t>3号フラグ</t>
    <rPh sb="1" eb="2">
      <t>ゴウ</t>
    </rPh>
    <phoneticPr fontId="1"/>
  </si>
  <si>
    <t>3号区域外費用</t>
    <rPh sb="1" eb="2">
      <t>ゴウ</t>
    </rPh>
    <rPh sb="2" eb="7">
      <t>クイキガイヒヨウ</t>
    </rPh>
    <phoneticPr fontId="1"/>
  </si>
  <si>
    <t>3号一般販売価格</t>
    <rPh sb="1" eb="2">
      <t>ゴウ</t>
    </rPh>
    <rPh sb="2" eb="8">
      <t>イッパンハンバイカカク</t>
    </rPh>
    <phoneticPr fontId="1"/>
  </si>
  <si>
    <t>3号商品代</t>
    <rPh sb="1" eb="2">
      <t>ゴウ</t>
    </rPh>
    <rPh sb="2" eb="5">
      <t>ショウヒンダイ</t>
    </rPh>
    <phoneticPr fontId="1"/>
  </si>
  <si>
    <t>返礼品名</t>
    <rPh sb="0" eb="4">
      <t>ヘンレイヒンメイ</t>
    </rPh>
    <phoneticPr fontId="1"/>
  </si>
  <si>
    <t>の内、3号該当部分</t>
  </si>
  <si>
    <t>Ａのうち</t>
  </si>
  <si>
    <t>地場産品類型</t>
    <rPh sb="0" eb="6">
      <t>ジバサンピンルイケイ</t>
    </rPh>
    <phoneticPr fontId="1"/>
  </si>
  <si>
    <t>　　上記事項に同意します。</t>
    <rPh sb="2" eb="4">
      <t>ジョウキ</t>
    </rPh>
    <rPh sb="4" eb="6">
      <t>ジコウ</t>
    </rPh>
    <rPh sb="7" eb="9">
      <t>ドウイ</t>
    </rPh>
    <phoneticPr fontId="1"/>
  </si>
  <si>
    <t>シート「【6号・セットのみ】地場産品基準確認」の作成</t>
    <rPh sb="6" eb="7">
      <t>ゴウ</t>
    </rPh>
    <rPh sb="14" eb="16">
      <t>ジバ</t>
    </rPh>
    <rPh sb="16" eb="18">
      <t>サンピン</t>
    </rPh>
    <rPh sb="18" eb="20">
      <t>キジュン</t>
    </rPh>
    <rPh sb="20" eb="22">
      <t>カクニン</t>
    </rPh>
    <rPh sb="24" eb="26">
      <t>サクセイ</t>
    </rPh>
    <phoneticPr fontId="4"/>
  </si>
  <si>
    <t>当該返礼品等の主な原材料のうち、長岡市内で生産された原材料名</t>
    <rPh sb="0" eb="2">
      <t>トウガイ</t>
    </rPh>
    <rPh sb="2" eb="5">
      <t>ヘンレイヒン</t>
    </rPh>
    <rPh sb="5" eb="6">
      <t>トウ</t>
    </rPh>
    <rPh sb="7" eb="8">
      <t>オモ</t>
    </rPh>
    <rPh sb="9" eb="12">
      <t>ゲンザイリョウ</t>
    </rPh>
    <rPh sb="29" eb="30">
      <t>メイ</t>
    </rPh>
    <phoneticPr fontId="4"/>
  </si>
  <si>
    <t>当該返礼品等の主な原材料のうち、長岡市外で生産された原材料名</t>
    <rPh sb="5" eb="6">
      <t>トウ</t>
    </rPh>
    <rPh sb="7" eb="8">
      <t>オモ</t>
    </rPh>
    <rPh sb="19" eb="20">
      <t>ガイ</t>
    </rPh>
    <rPh sb="29" eb="30">
      <t>メイ</t>
    </rPh>
    <phoneticPr fontId="4"/>
  </si>
  <si>
    <t>返礼品等の重量や付加価値のうち長岡市内で生産された原材料によるものの割合</t>
    <rPh sb="0" eb="2">
      <t>ヘンレイ</t>
    </rPh>
    <rPh sb="2" eb="3">
      <t>ヒン</t>
    </rPh>
    <rPh sb="3" eb="4">
      <t>ナド</t>
    </rPh>
    <rPh sb="5" eb="7">
      <t>ジュウリョウ</t>
    </rPh>
    <rPh sb="8" eb="10">
      <t>フカ</t>
    </rPh>
    <rPh sb="10" eb="12">
      <t>カチ</t>
    </rPh>
    <rPh sb="34" eb="36">
      <t>ワリアイ</t>
    </rPh>
    <phoneticPr fontId="4"/>
  </si>
  <si>
    <t>長岡市内で行われている工程（加工･製造）の詳細</t>
    <rPh sb="14" eb="16">
      <t>カコウ</t>
    </rPh>
    <rPh sb="17" eb="19">
      <t>セイゾウ</t>
    </rPh>
    <rPh sb="21" eb="23">
      <t>ショウサイ</t>
    </rPh>
    <phoneticPr fontId="4"/>
  </si>
  <si>
    <t xml:space="preserve">長岡市外で行われている工程の詳細
</t>
    <rPh sb="14" eb="16">
      <t>ショウサイ</t>
    </rPh>
    <phoneticPr fontId="4"/>
  </si>
  <si>
    <t>長岡市外から原材料等を仕入れている場合、その主な原材料</t>
  </si>
  <si>
    <t>商品代のうち、当該返礼品等の製造・販売等のために長岡市外で生じた費用</t>
    <rPh sb="0" eb="3">
      <t>ショウヒンダイ</t>
    </rPh>
    <rPh sb="7" eb="12">
      <t>トウガイヘンレイヒン</t>
    </rPh>
    <rPh sb="12" eb="13">
      <t>トウ</t>
    </rPh>
    <rPh sb="14" eb="16">
      <t>セイゾウ</t>
    </rPh>
    <rPh sb="17" eb="19">
      <t>ハンバイ</t>
    </rPh>
    <rPh sb="19" eb="20">
      <t>トウ</t>
    </rPh>
    <rPh sb="29" eb="30">
      <t>ショウ</t>
    </rPh>
    <rPh sb="32" eb="34">
      <t>ヒヨウ</t>
    </rPh>
    <phoneticPr fontId="4"/>
  </si>
  <si>
    <t>長岡市内で行われている工程（企画立案等）の詳細</t>
    <rPh sb="14" eb="16">
      <t>キカク</t>
    </rPh>
    <rPh sb="16" eb="18">
      <t>リツアン</t>
    </rPh>
    <rPh sb="18" eb="19">
      <t>トウ</t>
    </rPh>
    <phoneticPr fontId="4"/>
  </si>
  <si>
    <t>・長岡市内で行われている企画立案の工程（回答欄①）によるものの割合
（証明できるものを別途添付すること）</t>
    <rPh sb="31" eb="33">
      <t>ワリアイ</t>
    </rPh>
    <rPh sb="35" eb="37">
      <t>ショウメイ</t>
    </rPh>
    <rPh sb="43" eb="45">
      <t>ベット</t>
    </rPh>
    <rPh sb="45" eb="47">
      <t>テンプ</t>
    </rPh>
    <phoneticPr fontId="4"/>
  </si>
  <si>
    <t>長岡市内で行われている生産の内容（栽培、繁殖、肥育、養殖、水揚げ等）</t>
    <rPh sb="11" eb="13">
      <t>セイサン</t>
    </rPh>
    <rPh sb="14" eb="16">
      <t>ナイヨウ</t>
    </rPh>
    <rPh sb="20" eb="22">
      <t>ハンショク</t>
    </rPh>
    <rPh sb="26" eb="28">
      <t>ヨウショク</t>
    </rPh>
    <phoneticPr fontId="4"/>
  </si>
  <si>
    <t>地場産品との附帯関係</t>
  </si>
  <si>
    <t>商品代計（付帯品）：</t>
    <rPh sb="0" eb="2">
      <t>ショウヒン</t>
    </rPh>
    <rPh sb="2" eb="3">
      <t>ダイ</t>
    </rPh>
    <rPh sb="3" eb="4">
      <t>ケイ</t>
    </rPh>
    <rPh sb="5" eb="7">
      <t>フタイ</t>
    </rPh>
    <rPh sb="7" eb="8">
      <t>ヒン</t>
    </rPh>
    <phoneticPr fontId="1"/>
  </si>
  <si>
    <t>商品代計（地場産品）：</t>
    <rPh sb="0" eb="2">
      <t>ショウヒン</t>
    </rPh>
    <rPh sb="2" eb="3">
      <t>ダイ</t>
    </rPh>
    <rPh sb="3" eb="4">
      <t>ケイ</t>
    </rPh>
    <rPh sb="5" eb="9">
      <t>ジバサンピン</t>
    </rPh>
    <phoneticPr fontId="1"/>
  </si>
  <si>
    <t>商品代計（税込）：</t>
    <rPh sb="0" eb="2">
      <t>ショウヒン</t>
    </rPh>
    <rPh sb="2" eb="3">
      <t>ダイ</t>
    </rPh>
    <rPh sb="3" eb="4">
      <t>ケイ</t>
    </rPh>
    <rPh sb="5" eb="7">
      <t>ゼイコ</t>
    </rPh>
    <phoneticPr fontId="1"/>
  </si>
  <si>
    <t>商品代計の内、地場産品の割合：</t>
    <rPh sb="0" eb="3">
      <t>ショウヒンダイ</t>
    </rPh>
    <rPh sb="3" eb="4">
      <t>ケイ</t>
    </rPh>
    <rPh sb="5" eb="6">
      <t>ウチ</t>
    </rPh>
    <rPh sb="7" eb="11">
      <t>ジバサンピン</t>
    </rPh>
    <rPh sb="12" eb="14">
      <t>ワリアイ</t>
    </rPh>
    <phoneticPr fontId="1"/>
  </si>
  <si>
    <t>区域外での役務の提供が含まれる場合の提供される施設名・所在地・内容</t>
    <rPh sb="0" eb="3">
      <t>クイキガイ</t>
    </rPh>
    <rPh sb="5" eb="7">
      <t>エキム</t>
    </rPh>
    <rPh sb="8" eb="10">
      <t>テイキョウ</t>
    </rPh>
    <rPh sb="11" eb="12">
      <t>フク</t>
    </rPh>
    <rPh sb="15" eb="17">
      <t>バアイ</t>
    </rPh>
    <rPh sb="18" eb="20">
      <t>テイキョウ</t>
    </rPh>
    <rPh sb="23" eb="25">
      <t>シセツ</t>
    </rPh>
    <rPh sb="25" eb="26">
      <t>メイ</t>
    </rPh>
    <rPh sb="27" eb="30">
      <t>ショザイチ</t>
    </rPh>
    <phoneticPr fontId="4"/>
  </si>
  <si>
    <t>記載例</t>
    <rPh sb="0" eb="3">
      <t>キサイレイ</t>
    </rPh>
    <phoneticPr fontId="1"/>
  </si>
  <si>
    <t>-</t>
    <phoneticPr fontId="4"/>
  </si>
  <si>
    <t>長岡市内で行われている生産の内容</t>
    <rPh sb="11" eb="13">
      <t>セイサン</t>
    </rPh>
    <rPh sb="14" eb="16">
      <t>ナイヨウ</t>
    </rPh>
    <phoneticPr fontId="4"/>
  </si>
  <si>
    <t>仕入れ、調味、加熱、真空加工、急速冷凍、パッキング、発送</t>
    <rPh sb="0" eb="2">
      <t>シイ</t>
    </rPh>
    <rPh sb="4" eb="6">
      <t>チョウミ</t>
    </rPh>
    <rPh sb="7" eb="9">
      <t>カネツ</t>
    </rPh>
    <rPh sb="10" eb="12">
      <t>シンクウ</t>
    </rPh>
    <rPh sb="12" eb="14">
      <t>カコウ</t>
    </rPh>
    <rPh sb="15" eb="17">
      <t>キュウソク</t>
    </rPh>
    <rPh sb="17" eb="19">
      <t>レイトウ</t>
    </rPh>
    <rPh sb="26" eb="28">
      <t>ハッソウ</t>
    </rPh>
    <phoneticPr fontId="4"/>
  </si>
  <si>
    <t>原材料の捌き、カット</t>
    <rPh sb="0" eb="3">
      <t>ゲンザイリョウ</t>
    </rPh>
    <rPh sb="4" eb="5">
      <t>サバ</t>
    </rPh>
    <phoneticPr fontId="4"/>
  </si>
  <si>
    <t>デザイン、機器の主要な部分であるファン設計など企画立案・商品開発を長岡市内で行っている。</t>
    <rPh sb="5" eb="7">
      <t>キキ</t>
    </rPh>
    <rPh sb="33" eb="36">
      <t>ナガオカシ</t>
    </rPh>
    <phoneticPr fontId="4"/>
  </si>
  <si>
    <t>製造は見附市。設計図によるファン・電気回路組み立て、梱包、出荷の工程を行っている。</t>
    <rPh sb="3" eb="5">
      <t>ミツケ</t>
    </rPh>
    <phoneticPr fontId="4"/>
  </si>
  <si>
    <t>長岡市外で行われている工程の詳細とその製造地</t>
    <rPh sb="19" eb="22">
      <t>セイゾウチ</t>
    </rPh>
    <phoneticPr fontId="4"/>
  </si>
  <si>
    <t xml:space="preserve">長岡市内で企画立案・商品開発を行うことで、本工程による付加価値が返礼品の価値のうち約70％を占めているため。（別紙ＰＤＦ証明書参照） </t>
    <rPh sb="0" eb="3">
      <t>ナガオカシ</t>
    </rPh>
    <phoneticPr fontId="4"/>
  </si>
  <si>
    <t>製造している見附市に確認をして、同返礼品は提供されていないことを確認済みです。</t>
    <rPh sb="0" eb="2">
      <t>セイゾウ</t>
    </rPh>
    <rPh sb="6" eb="9">
      <t>ミツケシ</t>
    </rPh>
    <rPh sb="10" eb="12">
      <t>カクニン</t>
    </rPh>
    <rPh sb="16" eb="17">
      <t>ドウ</t>
    </rPh>
    <rPh sb="17" eb="19">
      <t>ヘンレイ</t>
    </rPh>
    <rPh sb="19" eb="20">
      <t>ヒン</t>
    </rPh>
    <rPh sb="21" eb="23">
      <t>テイキョウ</t>
    </rPh>
    <rPh sb="32" eb="34">
      <t>カクニン</t>
    </rPh>
    <rPh sb="34" eb="35">
      <t>ズ</t>
    </rPh>
    <phoneticPr fontId="4"/>
  </si>
  <si>
    <t>長岡市で生産された後、本市を含む範囲を管轄する中越選果場に集荷・格付けされ、混在が避けられないため。</t>
    <rPh sb="0" eb="3">
      <t>ナガオカシ</t>
    </rPh>
    <rPh sb="23" eb="25">
      <t>チュウエツ</t>
    </rPh>
    <phoneticPr fontId="4"/>
  </si>
  <si>
    <t>三条市、見附市</t>
    <rPh sb="0" eb="3">
      <t>サンジョウシ</t>
    </rPh>
    <rPh sb="4" eb="7">
      <t>ミツケシ</t>
    </rPh>
    <phoneticPr fontId="4"/>
  </si>
  <si>
    <t>長岡市の広報のために作成されたゆるキャラのぬいぐるみであり、当市のオリジナルグッズである。</t>
    <rPh sb="0" eb="3">
      <t>ナガオカシ</t>
    </rPh>
    <rPh sb="4" eb="6">
      <t>コウホウ</t>
    </rPh>
    <rPh sb="10" eb="12">
      <t>サクセイ</t>
    </rPh>
    <rPh sb="30" eb="32">
      <t>トウシ</t>
    </rPh>
    <phoneticPr fontId="4"/>
  </si>
  <si>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6">
      <t>ヘンレイ</t>
    </rPh>
    <rPh sb="36" eb="37">
      <t>ヒン</t>
    </rPh>
    <rPh sb="43" eb="45">
      <t>メイハク</t>
    </rPh>
    <rPh sb="50" eb="52">
      <t>ベッシ</t>
    </rPh>
    <rPh sb="52" eb="54">
      <t>サンショウ</t>
    </rPh>
    <phoneticPr fontId="4"/>
  </si>
  <si>
    <t>シティホールプラザアオーレ長岡
新潟県長岡市大手通1-4-10</t>
    <rPh sb="13" eb="15">
      <t>ナガオカ</t>
    </rPh>
    <rPh sb="16" eb="19">
      <t>ニイガタケン</t>
    </rPh>
    <rPh sb="19" eb="22">
      <t>ナガオカシ</t>
    </rPh>
    <rPh sb="22" eb="25">
      <t>オオテドオリ</t>
    </rPh>
    <phoneticPr fontId="4"/>
  </si>
  <si>
    <t>市内会場で行われる長岡の酒蔵が集結する地酒イベントの入場チケット</t>
    <phoneticPr fontId="4"/>
  </si>
  <si>
    <t>市内の会場で行われる地酒イベントの入場チケットであり、長岡市に関連するものである</t>
    <phoneticPr fontId="4"/>
  </si>
  <si>
    <t>長岡温泉旅館　▲▲　
長岡市●●１－１－１　</t>
    <rPh sb="0" eb="2">
      <t>ナガオカ</t>
    </rPh>
    <rPh sb="2" eb="4">
      <t>オンセン</t>
    </rPh>
    <rPh sb="4" eb="6">
      <t>リョカン</t>
    </rPh>
    <rPh sb="11" eb="14">
      <t>ナガオカシ</t>
    </rPh>
    <phoneticPr fontId="4"/>
  </si>
  <si>
    <t>創業50年以来、長岡市内のみで運営している。</t>
    <rPh sb="0" eb="2">
      <t>ソウギョウ</t>
    </rPh>
    <rPh sb="4" eb="7">
      <t>ネンイライ</t>
    </rPh>
    <rPh sb="8" eb="12">
      <t>ナガオカシナイ</t>
    </rPh>
    <rPh sb="15" eb="17">
      <t>ウンエイ</t>
    </rPh>
    <phoneticPr fontId="4"/>
  </si>
  <si>
    <t>県外に所在するホテルのブランド名を冠する宿泊施設ではない。</t>
    <phoneticPr fontId="4"/>
  </si>
  <si>
    <t>１人１泊10,000円（1泊朝食付）</t>
    <phoneticPr fontId="4"/>
  </si>
  <si>
    <t>地場産品のラーメンを食べるために、区域外で製造されたメンマ（三条市製造）をセットにして提供するもの</t>
    <rPh sb="30" eb="33">
      <t>サンジョウシ</t>
    </rPh>
    <rPh sb="33" eb="35">
      <t>セイゾウ</t>
    </rPh>
    <phoneticPr fontId="4"/>
  </si>
  <si>
    <t>例_品</t>
    <rPh sb="0" eb="1">
      <t>レイ</t>
    </rPh>
    <rPh sb="2" eb="3">
      <t>シナ</t>
    </rPh>
    <phoneticPr fontId="4"/>
  </si>
  <si>
    <t>米粉</t>
    <rPh sb="0" eb="2">
      <t>コメコ</t>
    </rPh>
    <phoneticPr fontId="4"/>
  </si>
  <si>
    <t>バター</t>
    <phoneticPr fontId="4"/>
  </si>
  <si>
    <t>米粉クッキー</t>
    <rPh sb="0" eb="2">
      <t>コメコ</t>
    </rPh>
    <phoneticPr fontId="4"/>
  </si>
  <si>
    <t>栽培</t>
    <phoneticPr fontId="4"/>
  </si>
  <si>
    <t>長岡産コシヒカリ</t>
    <rPh sb="0" eb="3">
      <t>ナガオカサン</t>
    </rPh>
    <phoneticPr fontId="4"/>
  </si>
  <si>
    <t>銀だら</t>
    <rPh sb="0" eb="1">
      <t>ギン</t>
    </rPh>
    <phoneticPr fontId="4"/>
  </si>
  <si>
    <t>ファンヒーター</t>
    <phoneticPr fontId="4"/>
  </si>
  <si>
    <t>シャインマスカット</t>
    <phoneticPr fontId="4"/>
  </si>
  <si>
    <t>ナッちゃんぬいぐるみ</t>
    <phoneticPr fontId="4"/>
  </si>
  <si>
    <t>日本酒イベントの入場チケット</t>
    <rPh sb="0" eb="3">
      <t>ニホンシュ</t>
    </rPh>
    <rPh sb="8" eb="10">
      <t>ニュウジョウ</t>
    </rPh>
    <phoneticPr fontId="4"/>
  </si>
  <si>
    <t>旅館宿泊券　1泊朝食付1名様分</t>
    <rPh sb="0" eb="2">
      <t>リョカン</t>
    </rPh>
    <rPh sb="2" eb="5">
      <t>シュクハクケン</t>
    </rPh>
    <rPh sb="7" eb="8">
      <t>ハク</t>
    </rPh>
    <rPh sb="8" eb="11">
      <t>チョウショクツキ</t>
    </rPh>
    <rPh sb="12" eb="13">
      <t>メイ</t>
    </rPh>
    <rPh sb="13" eb="14">
      <t>サマ</t>
    </rPh>
    <rPh sb="14" eb="15">
      <t>ブン</t>
    </rPh>
    <phoneticPr fontId="4"/>
  </si>
  <si>
    <t>旅館宿泊券　1泊朝食付2名様分</t>
    <rPh sb="0" eb="2">
      <t>リョカン</t>
    </rPh>
    <rPh sb="2" eb="5">
      <t>シュクハクケン</t>
    </rPh>
    <rPh sb="7" eb="8">
      <t>ハク</t>
    </rPh>
    <rPh sb="8" eb="11">
      <t>チョウショクツキ</t>
    </rPh>
    <rPh sb="12" eb="13">
      <t>メイ</t>
    </rPh>
    <rPh sb="13" eb="14">
      <t>サマ</t>
    </rPh>
    <rPh sb="14" eb="15">
      <t>ブン</t>
    </rPh>
    <phoneticPr fontId="4"/>
  </si>
  <si>
    <t>返礼品名</t>
    <rPh sb="0" eb="4">
      <t>ヘンレイヒンメイ</t>
    </rPh>
    <phoneticPr fontId="1"/>
  </si>
  <si>
    <t>銀だらの西京焼き</t>
    <rPh sb="0" eb="1">
      <t>ギン</t>
    </rPh>
    <rPh sb="4" eb="7">
      <t>サイキョウヤ</t>
    </rPh>
    <phoneticPr fontId="4"/>
  </si>
  <si>
    <t>90%</t>
    <phoneticPr fontId="4"/>
  </si>
  <si>
    <t>3ロ（企画立案）</t>
    <phoneticPr fontId="1"/>
  </si>
  <si>
    <t>7の３イ
五万以下（宿泊）</t>
    <phoneticPr fontId="1"/>
  </si>
  <si>
    <t>セット</t>
    <phoneticPr fontId="1"/>
  </si>
  <si>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1"/>
  </si>
  <si>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</si>
  <si>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</si>
  <si>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1"/>
  </si>
  <si>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1"/>
  </si>
  <si>
    <t>当該地方団体の区域内に所在する宿泊施設における宿泊の提供に係る役務であって、前号に該当しないもののうち、当該役務の調達に要する費用の額が一夜につき一人当たり五万円を超えないもの</t>
    <phoneticPr fontId="1"/>
  </si>
  <si>
    <t>【参考】地場産品類型</t>
    <rPh sb="1" eb="3">
      <t>サンコウ</t>
    </rPh>
    <rPh sb="4" eb="8">
      <t>ジバサンピン</t>
    </rPh>
    <rPh sb="8" eb="10">
      <t>ルイケイ</t>
    </rPh>
    <phoneticPr fontId="1"/>
  </si>
  <si>
    <t>セット品11</t>
    <rPh sb="3" eb="4">
      <t>ヒン</t>
    </rPh>
    <phoneticPr fontId="1"/>
  </si>
  <si>
    <t>セット品12</t>
    <rPh sb="3" eb="4">
      <t>ヒン</t>
    </rPh>
    <phoneticPr fontId="1"/>
  </si>
  <si>
    <t>セット品13</t>
    <rPh sb="3" eb="4">
      <t>ヒン</t>
    </rPh>
    <phoneticPr fontId="1"/>
  </si>
  <si>
    <t>セット品14</t>
    <rPh sb="3" eb="4">
      <t>ヒン</t>
    </rPh>
    <phoneticPr fontId="1"/>
  </si>
  <si>
    <t>セット品15</t>
    <rPh sb="3" eb="4">
      <t>ヒン</t>
    </rPh>
    <phoneticPr fontId="1"/>
  </si>
  <si>
    <t>セット品16</t>
    <rPh sb="3" eb="4">
      <t>ヒン</t>
    </rPh>
    <phoneticPr fontId="1"/>
  </si>
  <si>
    <t>セット品17</t>
    <rPh sb="3" eb="4">
      <t>ヒン</t>
    </rPh>
    <phoneticPr fontId="1"/>
  </si>
  <si>
    <t>セット品18</t>
    <rPh sb="3" eb="4">
      <t>ヒン</t>
    </rPh>
    <phoneticPr fontId="1"/>
  </si>
  <si>
    <t>セット品19</t>
    <rPh sb="3" eb="4">
      <t>ヒン</t>
    </rPh>
    <phoneticPr fontId="1"/>
  </si>
  <si>
    <t>セット品20</t>
    <rPh sb="3" eb="4">
      <t>ヒン</t>
    </rPh>
    <phoneticPr fontId="1"/>
  </si>
  <si>
    <t>ふるさと長岡応援寄附金 アレルギー・食品表示ラベル確認シート</t>
    <rPh sb="20" eb="22">
      <t>ヒョウジ</t>
    </rPh>
    <rPh sb="25" eb="27">
      <t>カクニン</t>
    </rPh>
    <phoneticPr fontId="1"/>
  </si>
  <si>
    <t>各号のいずれかに該当する返礼品等同士を組み合わせた返礼品であること。
※3号＋3号など、同じ類型の組み合わせもセットとなります。</t>
    <phoneticPr fontId="1"/>
  </si>
  <si>
    <t>各号のいずれかに該当する返礼品等同士を組み合わせた返礼品であること。
※3号＋3号など、同じ類型の組み合わせもセットとなります。</t>
    <rPh sb="0" eb="2">
      <t>カクゴウ</t>
    </rPh>
    <rPh sb="8" eb="10">
      <t>ガイトウ</t>
    </rPh>
    <rPh sb="12" eb="14">
      <t>ヘンレイ</t>
    </rPh>
    <rPh sb="14" eb="15">
      <t>ヒン</t>
    </rPh>
    <rPh sb="15" eb="16">
      <t>トウ</t>
    </rPh>
    <rPh sb="16" eb="18">
      <t>ドウシ</t>
    </rPh>
    <rPh sb="19" eb="20">
      <t>ク</t>
    </rPh>
    <rPh sb="21" eb="22">
      <t>ア</t>
    </rPh>
    <rPh sb="25" eb="27">
      <t>ヘンレイ</t>
    </rPh>
    <rPh sb="27" eb="28">
      <t>ヒン</t>
    </rPh>
    <rPh sb="37" eb="38">
      <t>ゴウ</t>
    </rPh>
    <rPh sb="40" eb="41">
      <t>ゴウ</t>
    </rPh>
    <rPh sb="44" eb="45">
      <t>オナ</t>
    </rPh>
    <rPh sb="46" eb="48">
      <t>ルイケイ</t>
    </rPh>
    <rPh sb="49" eb="50">
      <t>ク</t>
    </rPh>
    <rPh sb="51" eb="52">
      <t>ア</t>
    </rPh>
    <phoneticPr fontId="4"/>
  </si>
  <si>
    <t>寄附者へ伝えたい想い</t>
    <rPh sb="0" eb="2">
      <t>キフ</t>
    </rPh>
    <rPh sb="2" eb="3">
      <t>シャ</t>
    </rPh>
    <rPh sb="4" eb="5">
      <t>ツタ</t>
    </rPh>
    <rPh sb="8" eb="9">
      <t>オモ</t>
    </rPh>
    <phoneticPr fontId="1"/>
  </si>
  <si>
    <t>新潟県の中央部、長岡市中之島にある大口（おおくち）地区で、約100年前から栽培される大口れんこんは、長岡野菜の一角を飾る秋冬の代表格。
シャキシャキの食感をお試しください。
煮物以外にもサラダや漬物にも適したれんこんです。地元の小学生が作ったレシピも同梱します。</t>
    <phoneticPr fontId="1"/>
  </si>
  <si>
    <t>保管目安：冷蔵庫の野菜室で一週間程度、日持ちします</t>
    <rPh sb="0" eb="4">
      <t>ホカンメヤス</t>
    </rPh>
    <rPh sb="5" eb="8">
      <t>レイゾウコ</t>
    </rPh>
    <rPh sb="9" eb="12">
      <t>ヤサイシツ</t>
    </rPh>
    <rPh sb="13" eb="18">
      <t>イッシュウカンテイド</t>
    </rPh>
    <rPh sb="19" eb="21">
      <t>ヒモ</t>
    </rPh>
    <phoneticPr fontId="1"/>
  </si>
  <si>
    <t>【大口れんこん】新潟県長岡産レンコン2kg</t>
    <phoneticPr fontId="1"/>
  </si>
  <si>
    <r>
      <t xml:space="preserve">
お礼の品の画像を、</t>
    </r>
    <r>
      <rPr>
        <u val="double"/>
        <sz val="10"/>
        <color theme="1"/>
        <rFont val="游ゴシック"/>
        <family val="3"/>
        <charset val="128"/>
        <scheme val="minor"/>
      </rPr>
      <t>別途メールやファイル転送サービスを用いて</t>
    </r>
    <r>
      <rPr>
        <sz val="10"/>
        <color theme="1"/>
        <rFont val="游ゴシック"/>
        <family val="2"/>
        <charset val="128"/>
        <scheme val="minor"/>
      </rPr>
      <t>ご提出ください。
掲載ページ用に、</t>
    </r>
    <r>
      <rPr>
        <u val="double"/>
        <sz val="10"/>
        <color theme="1"/>
        <rFont val="游ゴシック"/>
        <family val="3"/>
        <charset val="128"/>
        <scheme val="minor"/>
      </rPr>
      <t>下記の画像を各1枚以上</t>
    </r>
    <r>
      <rPr>
        <sz val="10"/>
        <color theme="1"/>
        <rFont val="游ゴシック"/>
        <family val="2"/>
        <charset val="128"/>
        <scheme val="minor"/>
      </rPr>
      <t xml:space="preserve">ご提出ください。
下記以外にも、掲載に使用できる画像があればご提出をお願いいたします。
①商品画像　②梱包画像　③事業者の顔・姿の画像　
④生産・製造現場画像　⑤食べ方、使い方
</t>
    </r>
    <rPh sb="20" eb="22">
      <t>テンソウ</t>
    </rPh>
    <rPh sb="27" eb="28">
      <t>モチ</t>
    </rPh>
    <rPh sb="31" eb="33">
      <t>テイシュツ</t>
    </rPh>
    <rPh sb="39" eb="41">
      <t>ケイサイ</t>
    </rPh>
    <rPh sb="44" eb="45">
      <t>ヨウ</t>
    </rPh>
    <rPh sb="47" eb="49">
      <t>カキ</t>
    </rPh>
    <rPh sb="50" eb="52">
      <t>ガゾウ</t>
    </rPh>
    <rPh sb="53" eb="54">
      <t>カク</t>
    </rPh>
    <rPh sb="55" eb="56">
      <t>マイ</t>
    </rPh>
    <rPh sb="56" eb="58">
      <t>イジョウ</t>
    </rPh>
    <rPh sb="59" eb="61">
      <t>テイシュツ</t>
    </rPh>
    <rPh sb="67" eb="71">
      <t>カキイガイ</t>
    </rPh>
    <rPh sb="74" eb="76">
      <t>ケイサイ</t>
    </rPh>
    <rPh sb="77" eb="79">
      <t>シヨウ</t>
    </rPh>
    <rPh sb="82" eb="84">
      <t>ガゾウ</t>
    </rPh>
    <rPh sb="89" eb="91">
      <t>テイシュツ</t>
    </rPh>
    <rPh sb="93" eb="94">
      <t>ネガ</t>
    </rPh>
    <rPh sb="116" eb="119">
      <t>ジギョウシャ</t>
    </rPh>
    <rPh sb="122" eb="123">
      <t>スガタ</t>
    </rPh>
    <rPh sb="132" eb="134">
      <t>セイゾウ</t>
    </rPh>
    <rPh sb="140" eb="141">
      <t>タ</t>
    </rPh>
    <rPh sb="142" eb="143">
      <t>カタ</t>
    </rPh>
    <rPh sb="144" eb="145">
      <t>ツカ</t>
    </rPh>
    <rPh sb="146" eb="147">
      <t>カタ</t>
    </rPh>
    <phoneticPr fontId="1"/>
  </si>
  <si>
    <t>①商品画像</t>
    <phoneticPr fontId="1"/>
  </si>
  <si>
    <t>②梱包画像</t>
    <phoneticPr fontId="1"/>
  </si>
  <si>
    <t>③事業者の顔・姿の画像</t>
    <phoneticPr fontId="1"/>
  </si>
  <si>
    <t>④生産・製造現場画像</t>
    <phoneticPr fontId="1"/>
  </si>
  <si>
    <t>⑤食べ方、使い方</t>
    <phoneticPr fontId="1"/>
  </si>
  <si>
    <t>大口れんこんの品種について
９～１０月末頃までは「エノモト」という早生品種。１１月頃からは「ダルマ」という品種を収穫します。
どちらの品種も生産者が太鼓判を押す美味しいれんこんですが、「ダルマ」は全国唯一の生産地です。</t>
    <phoneticPr fontId="1"/>
  </si>
  <si>
    <t>新潟県の中央部、長岡市中之島にある大口（おおくち）地区で、約100年前から栽培される大口れんこんは、長岡野菜の一角を飾る秋冬の代表格。
この地で生産されるダルマレンコンは、冬が最盛期。真冬でも収穫が続きます。</t>
    <phoneticPr fontId="1"/>
  </si>
  <si>
    <t>米どころ新潟の中心部ながら、天然ガスや温泉が噴出し、栄養豊富な粘土質の土壌が稲よりれんこんに最適ということで、1923年（大正12年）にれんこん栽培がスタート。その歴史は100年を超えました。
2021年には「国のブランド保護制度（GI制度）」に登録されています。</t>
    <phoneticPr fontId="1"/>
  </si>
  <si>
    <t>昭和 43 年に「上通農協大口れんこん共同出荷組合（現在の大口れんこん生産組合）」が設立され、優良個体の選抜や栽培方法の確立、共選共販体制による品質向上へ取組んできました。
“見通しのいい”縁起物として年末だけ売れる正月用の食材でしたが、『エノモト』と『ダルマ』、この2種を組み合わせる栽培法を大口れんこん生産組合が確立し、現在は8月から3月まで収穫・出荷しています。</t>
    <phoneticPr fontId="1"/>
  </si>
  <si>
    <t>大口れんこんは、なんといっても食感が抜群！切り口が白くてきれいなのも自慢です。
れんこんそのものを味わってほしいから、シンプルな料理もお試しください！</t>
    <rPh sb="0" eb="2">
      <t>オオクチ</t>
    </rPh>
    <rPh sb="15" eb="17">
      <t>ショッカン</t>
    </rPh>
    <rPh sb="18" eb="20">
      <t>バツグン</t>
    </rPh>
    <rPh sb="21" eb="22">
      <t>キ</t>
    </rPh>
    <rPh sb="23" eb="24">
      <t>クチ</t>
    </rPh>
    <rPh sb="25" eb="26">
      <t>シロ</t>
    </rPh>
    <rPh sb="34" eb="36">
      <t>ジマン</t>
    </rPh>
    <rPh sb="49" eb="50">
      <t>アジ</t>
    </rPh>
    <rPh sb="64" eb="66">
      <t>リョウリ</t>
    </rPh>
    <rPh sb="68" eb="69">
      <t>タメ</t>
    </rPh>
    <phoneticPr fontId="1"/>
  </si>
  <si>
    <t>ふるさと納税で感じた
変化
※新規事業者の場合は「今後の意気込み」</t>
    <rPh sb="4" eb="6">
      <t>ノウゼイ</t>
    </rPh>
    <rPh sb="7" eb="8">
      <t>カン</t>
    </rPh>
    <rPh sb="11" eb="13">
      <t>ヘンカ</t>
    </rPh>
    <rPh sb="15" eb="20">
      <t>シンキジギョウシャ</t>
    </rPh>
    <rPh sb="21" eb="23">
      <t>バアイ</t>
    </rPh>
    <rPh sb="25" eb="27">
      <t>コンゴ</t>
    </rPh>
    <rPh sb="28" eb="31">
      <t>イキゴ</t>
    </rPh>
    <phoneticPr fontId="1"/>
  </si>
  <si>
    <t>ふるさと納税を通じ、長岡市が盛り上がるように精一杯頑張ります！</t>
    <rPh sb="4" eb="6">
      <t>ノウゼイ</t>
    </rPh>
    <rPh sb="7" eb="8">
      <t>ツウ</t>
    </rPh>
    <rPh sb="10" eb="13">
      <t>ナガオカシ</t>
    </rPh>
    <rPh sb="14" eb="15">
      <t>モ</t>
    </rPh>
    <rPh sb="16" eb="17">
      <t>ア</t>
    </rPh>
    <rPh sb="22" eb="27">
      <t>セイイッパイガンバ</t>
    </rPh>
    <phoneticPr fontId="1"/>
  </si>
  <si>
    <t>必須項目</t>
    <phoneticPr fontId="1"/>
  </si>
  <si>
    <t>所在地</t>
    <rPh sb="0" eb="3">
      <t>ショザイチ</t>
    </rPh>
    <phoneticPr fontId="1"/>
  </si>
  <si>
    <t>事業者名</t>
    <rPh sb="0" eb="3">
      <t>ジギョウシャ</t>
    </rPh>
    <rPh sb="3" eb="4">
      <t>メイ</t>
    </rPh>
    <phoneticPr fontId="1"/>
  </si>
  <si>
    <t>代表者名</t>
    <rPh sb="0" eb="3">
      <t>ダイヒョウシャ</t>
    </rPh>
    <rPh sb="3" eb="4">
      <t>メイ</t>
    </rPh>
    <phoneticPr fontId="1"/>
  </si>
  <si>
    <t>電話番号</t>
    <rPh sb="0" eb="4">
      <t>デンワバンゴウ</t>
    </rPh>
    <phoneticPr fontId="1"/>
  </si>
  <si>
    <t>メールアドレス</t>
  </si>
  <si>
    <t>担当者名</t>
    <rPh sb="0" eb="3">
      <t>タントウシャ</t>
    </rPh>
    <rPh sb="3" eb="4">
      <t>メイ</t>
    </rPh>
    <phoneticPr fontId="1"/>
  </si>
  <si>
    <t>返礼品名</t>
    <rPh sb="0" eb="2">
      <t>ヘンレイ</t>
    </rPh>
    <rPh sb="2" eb="3">
      <t>ヒン</t>
    </rPh>
    <rPh sb="3" eb="4">
      <t>メイ</t>
    </rPh>
    <phoneticPr fontId="1"/>
  </si>
  <si>
    <t>商品代(税込)</t>
    <rPh sb="0" eb="3">
      <t>ショウヒンダイ</t>
    </rPh>
    <rPh sb="4" eb="6">
      <t>ゼイコ</t>
    </rPh>
    <phoneticPr fontId="1"/>
  </si>
  <si>
    <t>消費税率</t>
    <rPh sb="0" eb="4">
      <t>ショウヒゼイリツ</t>
    </rPh>
    <phoneticPr fontId="1"/>
  </si>
  <si>
    <t>商品情報</t>
    <rPh sb="0" eb="4">
      <t>ショウヒンジョウホウ</t>
    </rPh>
    <phoneticPr fontId="1"/>
  </si>
  <si>
    <t>提供可能数</t>
    <rPh sb="0" eb="2">
      <t>テイキョウ</t>
    </rPh>
    <rPh sb="2" eb="5">
      <t>カノウスウ</t>
    </rPh>
    <phoneticPr fontId="1"/>
  </si>
  <si>
    <t>提供について</t>
    <rPh sb="0" eb="2">
      <t>テイキョウ</t>
    </rPh>
    <phoneticPr fontId="1"/>
  </si>
  <si>
    <t>地場産品基準類型【必須記載事項】</t>
    <rPh sb="0" eb="4">
      <t>ジバサンピン</t>
    </rPh>
    <rPh sb="4" eb="6">
      <t>キジュン</t>
    </rPh>
    <rPh sb="6" eb="8">
      <t>ルイガタ</t>
    </rPh>
    <rPh sb="9" eb="15">
      <t>ヒッスキサイジコウ</t>
    </rPh>
    <phoneticPr fontId="1"/>
  </si>
  <si>
    <t>地場産品類型</t>
    <rPh sb="0" eb="6">
      <t>ジバサンピンルイガタ</t>
    </rPh>
    <phoneticPr fontId="1"/>
  </si>
  <si>
    <t>シート「【6号・セットのみ】地場産品基準確認」の作成</t>
    <phoneticPr fontId="4"/>
  </si>
  <si>
    <r>
      <t>事業者PR（5W1H）各200字以内　</t>
    </r>
    <r>
      <rPr>
        <sz val="11"/>
        <color rgb="FFFF0000"/>
        <rFont val="游ゴシック"/>
        <family val="3"/>
        <charset val="128"/>
        <scheme val="minor"/>
      </rPr>
      <t>※記載必須</t>
    </r>
    <rPh sb="0" eb="3">
      <t>ジギョウシャ</t>
    </rPh>
    <rPh sb="11" eb="12">
      <t>カク</t>
    </rPh>
    <rPh sb="15" eb="16">
      <t>ジ</t>
    </rPh>
    <rPh sb="16" eb="18">
      <t>イナイ</t>
    </rPh>
    <rPh sb="20" eb="24">
      <t>キサイヒッス</t>
    </rPh>
    <phoneticPr fontId="1"/>
  </si>
  <si>
    <r>
      <t xml:space="preserve">返礼品PR文
</t>
    </r>
    <r>
      <rPr>
        <sz val="11"/>
        <color rgb="FFFF0000"/>
        <rFont val="游ゴシック"/>
        <family val="3"/>
        <charset val="128"/>
        <scheme val="minor"/>
      </rPr>
      <t>※記載必須</t>
    </r>
    <rPh sb="0" eb="3">
      <t>ヘンレイヒン</t>
    </rPh>
    <rPh sb="5" eb="6">
      <t>ブン</t>
    </rPh>
    <phoneticPr fontId="1"/>
  </si>
  <si>
    <t>　</t>
  </si>
  <si>
    <t>〇〇ホール
見附市〇〇町1-2-3
シャトルバスによる送迎</t>
    <rPh sb="6" eb="9">
      <t>ミツケシ</t>
    </rPh>
    <rPh sb="11" eb="12">
      <t>マチ</t>
    </rPh>
    <rPh sb="27" eb="29">
      <t>ソウゲイ</t>
    </rPh>
    <phoneticPr fontId="4"/>
  </si>
  <si>
    <t>文字数</t>
    <rPh sb="0" eb="3">
      <t>モジスウ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</si>
</sst>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quot;#,##0_);[Red]\(&quot;¥&quot;#,##0\)"/>
  </numFmts>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2"/>
      <color theme="1"/>
      <name val="HGS創英角ｺﾞｼｯｸUB"/>
      <family val="3"/>
      <charset val="128"/>
    </font>
    <font>
      <sz val="12"/>
      <color theme="1"/>
      <name val="游ゴシック"/>
      <family val="3"/>
      <charset val="128"/>
      <scheme val="minor"/>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0"/>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
      <sz val="12"/>
      <color theme="0"/>
      <name val="HGS創英角ｺﾞｼｯｸUB"/>
      <family val="3"/>
      <charset val="128"/>
    </font>
    <font>
      <sz val="12"/>
      <name val="游ゴシック"/>
      <family val="3"/>
      <charset val="128"/>
      <scheme val="minor"/>
    </font>
    <font>
      <sz val="11"/>
      <name val="游ゴシック"/>
      <family val="3"/>
      <charset val="128"/>
      <scheme val="minor"/>
    </font>
    <font>
      <b/>
      <sz val="11"/>
      <color rgb="FFFF0000"/>
      <name val="游ゴシック"/>
      <family val="3"/>
      <charset val="128"/>
      <scheme val="minor"/>
    </font>
    <font>
      <sz val="11"/>
      <name val="BIZ UDゴシック"/>
      <family val="3"/>
      <charset val="128"/>
    </font>
    <font>
      <sz val="11"/>
      <color rgb="FF000000"/>
      <name val="BIZ UDゴシック"/>
      <family val="3"/>
      <charset val="128"/>
    </font>
    <font>
      <sz val="11"/>
      <color theme="1"/>
      <name val="BIZ UDゴシック"/>
      <family val="3"/>
      <charset val="128"/>
    </font>
    <font>
      <b/>
      <sz val="11"/>
      <name val="游ゴシック"/>
      <family val="3"/>
      <charset val="128"/>
      <scheme val="minor"/>
    </font>
    <font>
      <sz val="10"/>
      <color rgb="FFC72C4C"/>
      <name val="Inherit"/>
      <family val="2"/>
    </font>
    <font>
      <sz val="12"/>
      <color rgb="FF000000"/>
      <name val="ＭＳ 明朝"/>
      <family val="1"/>
      <charset val="128"/>
    </font>
    <font>
      <u/>
      <sz val="12"/>
      <color rgb="FF000000"/>
      <name val="ＭＳ 明朝"/>
      <family val="1"/>
      <charset val="128"/>
    </font>
    <font>
      <sz val="14"/>
      <color theme="1"/>
      <name val="游ゴシック"/>
      <family val="3"/>
      <charset val="128"/>
      <scheme val="minor"/>
    </font>
    <font>
      <sz val="14"/>
      <name val="游ゴシック"/>
      <family val="3"/>
      <charset val="128"/>
      <scheme val="minor"/>
    </font>
    <font>
      <sz val="9"/>
      <color theme="1"/>
      <name val="游ゴシック"/>
      <family val="2"/>
      <charset val="128"/>
      <scheme val="minor"/>
    </font>
    <font>
      <sz val="10"/>
      <color theme="1"/>
      <name val="游ゴシック"/>
      <family val="2"/>
      <charset val="128"/>
      <scheme val="minor"/>
    </font>
    <font>
      <b/>
      <sz val="10"/>
      <color theme="0"/>
      <name val="HGS創英角ｺﾞｼｯｸUB"/>
      <family val="3"/>
      <charset val="128"/>
    </font>
    <font>
      <sz val="18"/>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u val="double"/>
      <sz val="10"/>
      <color theme="1"/>
      <name val="游ゴシック"/>
      <family val="3"/>
      <charset val="128"/>
      <scheme val="minor"/>
    </font>
    <font>
      <sz val="8"/>
      <color theme="1"/>
      <name val="游ゴシック"/>
      <family val="2"/>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hair">
        <color indexed="64"/>
      </right>
      <top/>
      <bottom style="thin">
        <color indexed="64"/>
      </bottom>
      <diagonal/>
    </border>
    <border>
      <left style="hair">
        <color auto="1"/>
      </left>
      <right/>
      <top/>
      <bottom style="thin">
        <color indexed="64"/>
      </bottom>
      <diagonal/>
    </border>
    <border>
      <left/>
      <right style="hair">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thin">
        <color auto="1"/>
      </right>
      <top/>
      <bottom style="hair">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diagonal/>
    </border>
    <border>
      <left style="thin">
        <color indexed="64"/>
      </left>
      <right style="thin">
        <color indexed="64"/>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xf numFmtId="9" fontId="2"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33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center" shrinkToFit="1"/>
    </xf>
    <xf numFmtId="0" fontId="6" fillId="0" borderId="0" xfId="0" applyFont="1" applyAlignment="1">
      <alignment horizontal="center" vertical="center" shrinkToFit="1"/>
    </xf>
    <xf numFmtId="0" fontId="10" fillId="0" borderId="0" xfId="0" applyFont="1">
      <alignment vertical="center"/>
    </xf>
    <xf numFmtId="0" fontId="10" fillId="0" borderId="2" xfId="0" applyFont="1" applyBorder="1" applyAlignment="1">
      <alignment horizontal="right" shrinkToFit="1"/>
    </xf>
    <xf numFmtId="0" fontId="12" fillId="0" borderId="0" xfId="0" applyFont="1" applyAlignment="1">
      <alignment horizontal="center" vertical="center" shrinkToFit="1"/>
    </xf>
    <xf numFmtId="0" fontId="10" fillId="0" borderId="4" xfId="0" applyFont="1" applyBorder="1">
      <alignment vertical="center"/>
    </xf>
    <xf numFmtId="0" fontId="12" fillId="0" borderId="0" xfId="0" applyFont="1" applyAlignment="1">
      <alignment vertical="center" shrinkToFit="1"/>
    </xf>
    <xf numFmtId="0" fontId="11" fillId="0" borderId="3" xfId="0" applyFont="1" applyBorder="1" applyAlignment="1">
      <alignment horizontal="right" vertical="center"/>
    </xf>
    <xf numFmtId="0" fontId="10" fillId="0" borderId="14" xfId="0" applyFont="1" applyBorder="1">
      <alignment vertical="center"/>
    </xf>
    <xf numFmtId="0" fontId="7" fillId="0" borderId="0" xfId="0" applyFont="1">
      <alignment vertical="center"/>
    </xf>
    <xf numFmtId="0" fontId="17" fillId="0" borderId="0" xfId="0" applyFont="1" applyAlignment="1">
      <alignment horizontal="center" vertical="center" shrinkToFit="1"/>
    </xf>
    <xf numFmtId="0" fontId="17" fillId="0" borderId="0" xfId="0" applyFont="1" applyAlignment="1">
      <alignment vertical="center" shrinkToFit="1"/>
    </xf>
    <xf numFmtId="0" fontId="18" fillId="0" borderId="0" xfId="0" applyFont="1">
      <alignment vertical="center"/>
    </xf>
    <xf numFmtId="0" fontId="19" fillId="0" borderId="0" xfId="0" applyFont="1">
      <alignment vertical="center"/>
    </xf>
    <xf numFmtId="0" fontId="20" fillId="0" borderId="0" xfId="2" applyFont="1"/>
    <xf numFmtId="0" fontId="21" fillId="0" borderId="0" xfId="2" applyFont="1"/>
    <xf numFmtId="0" fontId="22" fillId="0" borderId="0" xfId="2" applyFont="1"/>
    <xf numFmtId="0" fontId="20" fillId="0" borderId="0" xfId="2" applyFont="1" applyAlignment="1">
      <alignment wrapText="1"/>
    </xf>
    <xf numFmtId="0" fontId="20" fillId="0" borderId="13" xfId="2" applyFont="1" applyBorder="1" applyAlignment="1">
      <alignment wrapText="1"/>
    </xf>
    <xf numFmtId="0" fontId="22" fillId="0" borderId="0" xfId="2" applyFont="1" applyAlignment="1">
      <alignment shrinkToFit="1"/>
    </xf>
    <xf numFmtId="0" fontId="22" fillId="0" borderId="0" xfId="2" applyFont="1" applyAlignment="1">
      <alignment vertical="top"/>
    </xf>
    <xf numFmtId="0" fontId="7" fillId="0" borderId="17" xfId="0" applyFont="1" applyBorder="1" applyAlignment="1">
      <alignment horizontal="left" vertical="center"/>
    </xf>
    <xf numFmtId="0" fontId="7" fillId="0" borderId="3" xfId="0" applyFont="1" applyBorder="1" applyAlignment="1">
      <alignment horizontal="left" vertical="center"/>
    </xf>
    <xf numFmtId="0" fontId="24" fillId="0" borderId="0" xfId="0" applyFont="1" applyAlignment="1">
      <alignment horizontal="left" vertical="center" indent="3"/>
    </xf>
    <xf numFmtId="0" fontId="0" fillId="0" borderId="0" xfId="0" applyAlignment="1" applyProtection="1">
      <alignment vertical="center" shrinkToFit="1"/>
      <protection locked="0"/>
    </xf>
    <xf numFmtId="0" fontId="10" fillId="0" borderId="3" xfId="0" applyFont="1" applyBorder="1" applyAlignment="1" applyProtection="1">
      <alignment shrinkToFit="1"/>
      <protection locked="0"/>
    </xf>
    <xf numFmtId="0" fontId="10" fillId="0" borderId="14"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3" xfId="0" applyFont="1" applyBorder="1" applyAlignment="1" applyProtection="1">
      <alignment vertical="center" shrinkToFit="1"/>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Protection="1">
      <alignment vertical="center"/>
      <protection locked="0"/>
    </xf>
    <xf numFmtId="0" fontId="10" fillId="0" borderId="3" xfId="0" applyFont="1" applyBorder="1">
      <alignment vertical="center"/>
    </xf>
    <xf numFmtId="0" fontId="10" fillId="0" borderId="3" xfId="0" applyFont="1" applyBorder="1" applyAlignment="1">
      <alignment horizontal="center" shrinkToFit="1"/>
    </xf>
    <xf numFmtId="0" fontId="10" fillId="0" borderId="17" xfId="0" applyFont="1" applyBorder="1">
      <alignment vertical="center"/>
    </xf>
    <xf numFmtId="0" fontId="10" fillId="0" borderId="17" xfId="0" applyFont="1" applyBorder="1" applyAlignment="1">
      <alignment horizontal="center" vertical="center"/>
    </xf>
    <xf numFmtId="0" fontId="0" fillId="0" borderId="0" xfId="0" applyAlignment="1" applyProtection="1">
      <alignment horizontal="center" vertical="center" shrinkToFit="1"/>
      <protection locked="0"/>
    </xf>
    <xf numFmtId="0" fontId="10" fillId="0" borderId="3" xfId="0" applyFont="1" applyBorder="1" applyAlignment="1">
      <alignment horizontal="center" shrinkToFit="1"/>
    </xf>
    <xf numFmtId="0" fontId="7" fillId="0" borderId="0" xfId="0" applyFont="1" applyBorder="1">
      <alignment vertical="center"/>
    </xf>
    <xf numFmtId="0" fontId="19" fillId="0" borderId="0" xfId="0" applyFont="1" applyBorder="1">
      <alignment vertical="center"/>
    </xf>
    <xf numFmtId="0" fontId="7" fillId="0" borderId="20"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4" xfId="0" applyFont="1" applyBorder="1" applyAlignment="1">
      <alignment horizontal="left" vertical="center"/>
    </xf>
    <xf numFmtId="0" fontId="7" fillId="0" borderId="16"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12" fillId="0" borderId="0" xfId="0" applyFont="1" applyBorder="1" applyAlignment="1">
      <alignment vertical="center"/>
    </xf>
    <xf numFmtId="0" fontId="25" fillId="0" borderId="0" xfId="0" applyFont="1" applyAlignment="1">
      <alignment horizontal="justify" vertical="center"/>
    </xf>
    <xf numFmtId="0" fontId="25" fillId="0" borderId="0" xfId="0" applyFont="1" applyAlignment="1">
      <alignment horizontal="right" vertical="center" indent="1"/>
    </xf>
    <xf numFmtId="0" fontId="0" fillId="0" borderId="13" xfId="0" applyBorder="1">
      <alignment vertical="center"/>
    </xf>
    <xf numFmtId="0" fontId="0" fillId="0" borderId="13" xfId="0" applyBorder="1" applyAlignment="1">
      <alignment vertical="top"/>
    </xf>
    <xf numFmtId="0" fontId="25" fillId="0" borderId="0" xfId="0" applyFont="1" applyAlignment="1">
      <alignment vertical="top" wrapText="1"/>
    </xf>
    <xf numFmtId="0" fontId="27" fillId="2" borderId="23"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0" fillId="0" borderId="0" xfId="0" applyAlignment="1">
      <alignment vertical="center" wrapText="1"/>
    </xf>
    <xf numFmtId="0" fontId="28" fillId="2" borderId="26" xfId="0" applyFont="1" applyFill="1" applyBorder="1" applyAlignment="1">
      <alignment horizontal="center" vertical="center" wrapText="1"/>
    </xf>
    <xf numFmtId="0" fontId="0" fillId="2" borderId="1" xfId="0" applyFill="1" applyBorder="1" applyAlignment="1">
      <alignment vertical="center" wrapText="1"/>
    </xf>
    <xf numFmtId="0" fontId="7" fillId="2" borderId="1" xfId="0" applyFont="1" applyFill="1" applyBorder="1" applyAlignment="1">
      <alignment horizontal="center" vertical="center" wrapText="1"/>
    </xf>
    <xf numFmtId="0" fontId="18" fillId="0" borderId="23" xfId="0" applyFont="1" applyBorder="1" applyAlignment="1">
      <alignment vertical="center" wrapText="1"/>
    </xf>
    <xf numFmtId="0" fontId="18" fillId="0" borderId="21" xfId="0" applyFont="1" applyBorder="1" applyAlignment="1">
      <alignment vertical="center" wrapText="1"/>
    </xf>
    <xf numFmtId="0" fontId="18" fillId="4" borderId="23" xfId="0" applyFont="1" applyFill="1" applyBorder="1" applyAlignment="1">
      <alignment vertical="center" wrapText="1"/>
    </xf>
    <xf numFmtId="0" fontId="18" fillId="0" borderId="25" xfId="0" applyFont="1" applyBorder="1" applyAlignment="1">
      <alignment vertical="center" wrapText="1"/>
    </xf>
    <xf numFmtId="0" fontId="7" fillId="0" borderId="0" xfId="0" applyFont="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28" fillId="3" borderId="23"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0" fillId="0" borderId="21" xfId="0" applyBorder="1" applyAlignment="1">
      <alignment vertical="center" wrapText="1"/>
    </xf>
    <xf numFmtId="0" fontId="0" fillId="0" borderId="23" xfId="0" applyBorder="1" applyAlignment="1">
      <alignment vertical="center" wrapText="1"/>
    </xf>
    <xf numFmtId="0" fontId="18" fillId="5" borderId="23" xfId="0" applyFont="1" applyFill="1" applyBorder="1" applyAlignment="1">
      <alignment vertical="center" wrapText="1"/>
    </xf>
    <xf numFmtId="0" fontId="27" fillId="3" borderId="23" xfId="0" applyFont="1" applyFill="1" applyBorder="1" applyAlignment="1">
      <alignment horizontal="center" vertical="center" wrapText="1"/>
    </xf>
    <xf numFmtId="0" fontId="0" fillId="0" borderId="23" xfId="0" applyFill="1" applyBorder="1" applyAlignment="1">
      <alignment vertical="center" wrapText="1"/>
    </xf>
    <xf numFmtId="0" fontId="18" fillId="0" borderId="23" xfId="0" applyFont="1" applyFill="1" applyBorder="1" applyAlignment="1">
      <alignment vertical="center" wrapText="1"/>
    </xf>
    <xf numFmtId="0" fontId="0" fillId="0" borderId="24" xfId="0" applyFill="1" applyBorder="1" applyAlignment="1">
      <alignment vertical="center" wrapText="1"/>
    </xf>
    <xf numFmtId="0" fontId="0" fillId="0" borderId="0" xfId="0" applyAlignment="1" applyProtection="1">
      <alignment horizontal="center" vertical="center" shrinkToFit="1"/>
      <protection locked="0"/>
    </xf>
    <xf numFmtId="0" fontId="0" fillId="0" borderId="0" xfId="0">
      <alignment vertical="center"/>
    </xf>
    <xf numFmtId="0" fontId="18" fillId="6" borderId="23" xfId="0" applyFont="1" applyFill="1" applyBorder="1" applyAlignment="1">
      <alignment vertical="center" wrapText="1"/>
    </xf>
    <xf numFmtId="0" fontId="10" fillId="0" borderId="13" xfId="0" applyFont="1" applyBorder="1" applyAlignment="1">
      <alignment vertical="center"/>
    </xf>
    <xf numFmtId="0" fontId="10" fillId="0" borderId="10" xfId="0" applyFont="1" applyBorder="1">
      <alignment vertical="center"/>
    </xf>
    <xf numFmtId="0" fontId="10" fillId="0" borderId="0" xfId="0" applyFont="1" applyAlignment="1">
      <alignment horizontal="left" vertical="center"/>
    </xf>
    <xf numFmtId="0" fontId="0" fillId="0" borderId="0" xfId="0">
      <alignment vertical="center"/>
    </xf>
    <xf numFmtId="0" fontId="23" fillId="0" borderId="1" xfId="0" applyFont="1" applyBorder="1" applyAlignment="1">
      <alignment vertical="center"/>
    </xf>
    <xf numFmtId="0" fontId="5" fillId="0" borderId="0" xfId="0" applyFont="1" applyAlignment="1">
      <alignment horizontal="center" vertical="center" shrinkToFit="1"/>
    </xf>
    <xf numFmtId="0" fontId="0" fillId="0" borderId="0" xfId="0">
      <alignment vertical="center"/>
    </xf>
    <xf numFmtId="0" fontId="5" fillId="0" borderId="0" xfId="0" applyFont="1" applyAlignment="1">
      <alignment vertical="center"/>
    </xf>
    <xf numFmtId="0" fontId="5" fillId="0" borderId="13" xfId="0" applyFont="1"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righ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31" fillId="3" borderId="13" xfId="0" applyFont="1" applyFill="1" applyBorder="1" applyAlignment="1">
      <alignment vertical="center"/>
    </xf>
    <xf numFmtId="0" fontId="18" fillId="0" borderId="0" xfId="0" applyFont="1" applyAlignment="1">
      <alignment horizontal="right" vertical="center"/>
    </xf>
    <xf numFmtId="0" fontId="7" fillId="0" borderId="0" xfId="0" applyFont="1" applyAlignment="1">
      <alignment horizontal="right" vertical="center"/>
    </xf>
    <xf numFmtId="0" fontId="5" fillId="0" borderId="0" xfId="0" applyFont="1" applyBorder="1" applyAlignment="1">
      <alignment vertical="center"/>
    </xf>
    <xf numFmtId="0" fontId="17" fillId="0" borderId="0"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protection locked="0"/>
    </xf>
    <xf numFmtId="0" fontId="0" fillId="0" borderId="0" xfId="0" applyAlignment="1" applyProtection="1">
      <alignment horizontal="right" vertical="center" shrinkToFit="1"/>
      <protection locked="0"/>
    </xf>
    <xf numFmtId="0" fontId="12" fillId="0" borderId="0" xfId="0" applyFont="1" applyAlignment="1">
      <alignment horizontal="right" vertical="center" shrinkToFit="1"/>
    </xf>
    <xf numFmtId="0" fontId="0" fillId="0" borderId="0" xfId="0" applyAlignment="1">
      <alignment horizontal="right" vertical="center"/>
    </xf>
    <xf numFmtId="0" fontId="12" fillId="0" borderId="0" xfId="0" applyFont="1" applyAlignment="1">
      <alignment horizontal="right" vertical="center"/>
    </xf>
    <xf numFmtId="0" fontId="12" fillId="0" borderId="2" xfId="0" applyFont="1" applyBorder="1" applyAlignment="1">
      <alignment vertical="center" shrinkToFit="1"/>
    </xf>
    <xf numFmtId="177" fontId="18" fillId="0" borderId="28" xfId="1" applyNumberFormat="1" applyFont="1" applyBorder="1">
      <alignment vertical="center"/>
    </xf>
    <xf numFmtId="177" fontId="7" fillId="0" borderId="29" xfId="1" applyNumberFormat="1" applyFont="1" applyBorder="1">
      <alignment vertical="center"/>
    </xf>
    <xf numFmtId="177" fontId="18" fillId="0" borderId="28" xfId="1" applyNumberFormat="1" applyFont="1" applyBorder="1" applyAlignment="1">
      <alignment horizontal="right" vertical="center"/>
    </xf>
    <xf numFmtId="177" fontId="7" fillId="0" borderId="28" xfId="1" applyNumberFormat="1" applyFont="1" applyBorder="1" applyAlignment="1">
      <alignment horizontal="right" vertical="center"/>
    </xf>
    <xf numFmtId="0" fontId="0" fillId="7" borderId="0" xfId="0" applyFill="1">
      <alignment vertical="center"/>
    </xf>
    <xf numFmtId="0" fontId="0" fillId="7" borderId="0" xfId="0" applyFill="1" applyAlignment="1">
      <alignment horizontal="center" vertical="center"/>
    </xf>
    <xf numFmtId="0" fontId="0" fillId="7" borderId="5" xfId="0" applyFill="1" applyBorder="1" applyAlignment="1">
      <alignment horizontal="center" vertical="center"/>
    </xf>
    <xf numFmtId="10" fontId="0" fillId="7" borderId="5" xfId="3" applyNumberFormat="1" applyFont="1" applyFill="1" applyBorder="1">
      <alignment vertical="center"/>
    </xf>
    <xf numFmtId="0" fontId="0" fillId="7" borderId="8" xfId="0" applyFill="1" applyBorder="1">
      <alignment vertical="center"/>
    </xf>
    <xf numFmtId="10" fontId="0" fillId="7" borderId="0" xfId="0" applyNumberFormat="1" applyFill="1">
      <alignment vertical="center"/>
    </xf>
    <xf numFmtId="0" fontId="0" fillId="7" borderId="0" xfId="0" applyFill="1" applyBorder="1" applyAlignment="1">
      <alignment horizontal="center" vertical="center"/>
    </xf>
    <xf numFmtId="38" fontId="0" fillId="7" borderId="0" xfId="1" applyFont="1" applyFill="1" applyBorder="1">
      <alignment vertical="center"/>
    </xf>
    <xf numFmtId="0" fontId="0" fillId="7" borderId="12" xfId="0" applyFill="1" applyBorder="1">
      <alignment vertical="center"/>
    </xf>
    <xf numFmtId="38" fontId="0" fillId="7" borderId="0" xfId="1" applyFont="1" applyFill="1">
      <alignment vertical="center"/>
    </xf>
    <xf numFmtId="0" fontId="0" fillId="7" borderId="13" xfId="0" applyFill="1" applyBorder="1" applyAlignment="1">
      <alignment horizontal="center" vertical="center"/>
    </xf>
    <xf numFmtId="0" fontId="0" fillId="7" borderId="13" xfId="0" applyFill="1" applyBorder="1">
      <alignment vertical="center"/>
    </xf>
    <xf numFmtId="0" fontId="0" fillId="7" borderId="10" xfId="0" applyFill="1" applyBorder="1">
      <alignment vertical="center"/>
    </xf>
    <xf numFmtId="0" fontId="0" fillId="7" borderId="5" xfId="0" applyFill="1" applyBorder="1">
      <alignment vertical="center"/>
    </xf>
    <xf numFmtId="38" fontId="0" fillId="7" borderId="0" xfId="0" applyNumberFormat="1" applyFill="1" applyBorder="1">
      <alignment vertical="center"/>
    </xf>
    <xf numFmtId="0" fontId="0" fillId="7" borderId="0" xfId="0" applyFill="1" applyBorder="1">
      <alignment vertical="center"/>
    </xf>
    <xf numFmtId="0" fontId="28" fillId="2" borderId="25" xfId="0" applyFont="1" applyFill="1" applyBorder="1" applyAlignment="1">
      <alignment horizontal="center" vertical="center" wrapText="1"/>
    </xf>
    <xf numFmtId="0" fontId="28" fillId="2" borderId="30" xfId="0" applyFont="1" applyFill="1" applyBorder="1" applyAlignment="1">
      <alignment horizontal="center" vertical="center" wrapText="1"/>
    </xf>
    <xf numFmtId="176" fontId="7" fillId="0" borderId="28" xfId="3" applyNumberFormat="1" applyFont="1" applyBorder="1">
      <alignment vertical="center"/>
    </xf>
    <xf numFmtId="0" fontId="0" fillId="5" borderId="23" xfId="0" applyFill="1" applyBorder="1" applyAlignment="1">
      <alignment vertical="center" wrapText="1"/>
    </xf>
    <xf numFmtId="0" fontId="0" fillId="0" borderId="22" xfId="0" applyFill="1" applyBorder="1" applyAlignment="1">
      <alignment vertical="center" wrapText="1"/>
    </xf>
    <xf numFmtId="0" fontId="18" fillId="5" borderId="21" xfId="0" applyFont="1" applyFill="1" applyBorder="1" applyAlignment="1">
      <alignment vertical="center" wrapText="1"/>
    </xf>
    <xf numFmtId="0" fontId="0" fillId="5" borderId="21" xfId="0" applyFill="1" applyBorder="1" applyAlignment="1">
      <alignment vertical="center" wrapText="1"/>
    </xf>
    <xf numFmtId="0" fontId="0" fillId="5" borderId="23" xfId="0" applyFont="1" applyFill="1" applyBorder="1" applyAlignment="1">
      <alignment vertical="center" wrapText="1"/>
    </xf>
    <xf numFmtId="49" fontId="18" fillId="5" borderId="23" xfId="0" applyNumberFormat="1" applyFont="1" applyFill="1" applyBorder="1" applyAlignment="1">
      <alignment vertical="center" wrapText="1"/>
    </xf>
    <xf numFmtId="0" fontId="0" fillId="0" borderId="0" xfId="0">
      <alignment vertical="center"/>
    </xf>
    <xf numFmtId="0" fontId="34" fillId="0" borderId="0" xfId="4" applyFont="1">
      <alignment vertical="center"/>
    </xf>
    <xf numFmtId="0" fontId="15" fillId="8" borderId="0" xfId="0" applyFont="1" applyFill="1">
      <alignment vertical="center"/>
    </xf>
    <xf numFmtId="0" fontId="27" fillId="2" borderId="31" xfId="0" applyFont="1" applyFill="1" applyBorder="1" applyAlignment="1">
      <alignment horizontal="center" vertical="center" wrapText="1"/>
    </xf>
    <xf numFmtId="0" fontId="0" fillId="2" borderId="7" xfId="0" applyFill="1" applyBorder="1" applyAlignment="1">
      <alignment vertical="center" wrapText="1"/>
    </xf>
    <xf numFmtId="0" fontId="7" fillId="2" borderId="6" xfId="0" applyFont="1" applyFill="1" applyBorder="1" applyAlignment="1">
      <alignment horizontal="center" vertical="center" wrapText="1"/>
    </xf>
    <xf numFmtId="0" fontId="0" fillId="0" borderId="0" xfId="0">
      <alignment vertical="center"/>
    </xf>
    <xf numFmtId="0" fontId="0" fillId="0" borderId="1" xfId="0" applyBorder="1" applyAlignment="1" applyProtection="1">
      <alignment vertical="center" wrapText="1"/>
      <protection locked="0"/>
    </xf>
    <xf numFmtId="0" fontId="0" fillId="0" borderId="12" xfId="0" applyBorder="1" applyAlignment="1">
      <alignment horizontal="center" vertical="center"/>
    </xf>
    <xf numFmtId="0" fontId="36" fillId="0" borderId="0" xfId="0" applyFont="1" applyAlignment="1">
      <alignment horizontal="center" vertical="center"/>
    </xf>
    <xf numFmtId="0" fontId="15" fillId="0" borderId="13" xfId="0" applyFont="1" applyBorder="1" applyAlignment="1">
      <alignment horizontal="left" vertical="center" shrinkToFit="1"/>
    </xf>
    <xf numFmtId="0" fontId="10"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29" fillId="0" borderId="1" xfId="0" applyFont="1" applyBorder="1" applyAlignment="1">
      <alignment horizontal="left" vertical="center" wrapText="1"/>
    </xf>
    <xf numFmtId="0" fontId="0" fillId="0" borderId="1" xfId="0" applyBorder="1" applyAlignment="1" applyProtection="1">
      <alignment horizontal="left" vertical="center" wrapText="1"/>
      <protection locked="0"/>
    </xf>
    <xf numFmtId="0" fontId="0" fillId="0" borderId="1" xfId="0" applyBorder="1" applyAlignment="1">
      <alignment horizontal="center" vertical="center" wrapText="1"/>
    </xf>
    <xf numFmtId="0" fontId="0" fillId="0" borderId="4" xfId="0" applyBorder="1" applyAlignment="1">
      <alignment horizontal="center" vertical="center" wrapText="1"/>
    </xf>
    <xf numFmtId="177" fontId="0" fillId="0" borderId="1" xfId="0" applyNumberFormat="1" applyBorder="1" applyAlignment="1">
      <alignment horizontal="center" vertical="center" wrapText="1"/>
    </xf>
    <xf numFmtId="177" fontId="0" fillId="0" borderId="4" xfId="0" applyNumberFormat="1" applyBorder="1" applyAlignment="1">
      <alignment horizontal="center" vertical="center" wrapText="1"/>
    </xf>
    <xf numFmtId="0" fontId="34" fillId="0" borderId="13" xfId="4" applyFont="1" applyBorder="1" applyAlignment="1" applyProtection="1">
      <alignment horizontal="center" vertical="center"/>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0" fillId="0" borderId="3" xfId="0" applyFont="1" applyBorder="1">
      <alignment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left" vertical="center" wrapText="1" shrinkToFit="1"/>
    </xf>
    <xf numFmtId="0" fontId="13" fillId="0" borderId="7" xfId="0" applyFont="1" applyBorder="1" applyAlignment="1">
      <alignment horizontal="center" vertical="center"/>
    </xf>
    <xf numFmtId="0" fontId="13" fillId="0" borderId="5" xfId="0" applyFont="1" applyBorder="1" applyAlignment="1">
      <alignment horizontal="center" vertical="center"/>
    </xf>
    <xf numFmtId="177" fontId="0" fillId="0" borderId="1" xfId="0" applyNumberFormat="1" applyBorder="1" applyAlignment="1" applyProtection="1">
      <alignment horizontal="left" vertical="center" wrapText="1"/>
      <protection locked="0"/>
    </xf>
    <xf numFmtId="0" fontId="10" fillId="0" borderId="1"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protection locked="0"/>
    </xf>
    <xf numFmtId="0" fontId="13" fillId="0" borderId="1" xfId="0" applyFont="1" applyBorder="1" applyAlignment="1">
      <alignment horizontal="center" shrinkToFit="1"/>
    </xf>
    <xf numFmtId="0" fontId="13" fillId="0" borderId="1" xfId="0" applyFont="1" applyBorder="1" applyAlignment="1">
      <alignment horizontal="center" vertical="center"/>
    </xf>
    <xf numFmtId="0" fontId="10" fillId="0" borderId="17" xfId="0" applyFont="1" applyBorder="1" applyAlignment="1">
      <alignment horizontal="left" vertical="center"/>
    </xf>
    <xf numFmtId="0" fontId="10" fillId="0" borderId="3" xfId="0" applyFont="1" applyBorder="1" applyAlignment="1">
      <alignment horizontal="left" vertical="center"/>
    </xf>
    <xf numFmtId="0" fontId="10" fillId="0" borderId="17" xfId="0" applyFont="1" applyBorder="1">
      <alignment vertical="center"/>
    </xf>
    <xf numFmtId="0" fontId="13" fillId="0" borderId="1" xfId="0" applyFont="1" applyBorder="1" applyAlignment="1">
      <alignment horizontal="center" vertical="center" shrinkToFit="1"/>
    </xf>
    <xf numFmtId="0" fontId="10" fillId="0" borderId="3" xfId="0" applyFont="1" applyBorder="1" applyAlignment="1">
      <alignment horizontal="center" vertical="center" shrinkToFit="1"/>
    </xf>
    <xf numFmtId="49" fontId="10" fillId="0" borderId="2" xfId="0" applyNumberFormat="1" applyFont="1" applyBorder="1" applyAlignment="1" applyProtection="1">
      <alignment horizontal="center" shrinkToFit="1"/>
      <protection locked="0"/>
    </xf>
    <xf numFmtId="49" fontId="10" fillId="0" borderId="3" xfId="0" applyNumberFormat="1" applyFont="1" applyBorder="1" applyAlignment="1" applyProtection="1">
      <alignment horizontal="center" shrinkToFit="1"/>
      <protection locked="0"/>
    </xf>
    <xf numFmtId="0" fontId="10" fillId="0" borderId="13" xfId="0" applyFont="1" applyBorder="1" applyAlignment="1" applyProtection="1">
      <alignment horizontal="center" vertical="center"/>
      <protection locked="0"/>
    </xf>
    <xf numFmtId="0" fontId="10" fillId="0" borderId="7"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7"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0" fillId="0" borderId="0" xfId="0" applyAlignment="1" applyProtection="1">
      <alignment horizontal="right" vertical="center" shrinkToFit="1"/>
      <protection locked="0"/>
    </xf>
    <xf numFmtId="49" fontId="10" fillId="0" borderId="3" xfId="0" applyNumberFormat="1" applyFont="1" applyBorder="1" applyAlignment="1" applyProtection="1">
      <alignment horizontal="left" shrinkToFit="1"/>
      <protection locked="0"/>
    </xf>
    <xf numFmtId="49" fontId="10" fillId="0" borderId="14" xfId="0" applyNumberFormat="1" applyFont="1" applyBorder="1" applyAlignment="1" applyProtection="1">
      <alignment horizontal="left" shrinkToFit="1"/>
      <protection locked="0"/>
    </xf>
    <xf numFmtId="0" fontId="10" fillId="0" borderId="17" xfId="0" applyFont="1" applyBorder="1" applyAlignment="1">
      <alignment horizontal="center" vertical="center"/>
    </xf>
    <xf numFmtId="38" fontId="10" fillId="0" borderId="2" xfId="1" applyFont="1" applyBorder="1" applyAlignment="1" applyProtection="1">
      <alignment horizontal="right" vertical="center"/>
      <protection locked="0"/>
    </xf>
    <xf numFmtId="38" fontId="10" fillId="0" borderId="3" xfId="1" applyFont="1" applyBorder="1" applyAlignment="1" applyProtection="1">
      <alignment horizontal="right" vertical="center"/>
      <protection locked="0"/>
    </xf>
    <xf numFmtId="9" fontId="10" fillId="0" borderId="17" xfId="0" applyNumberFormat="1" applyFont="1" applyBorder="1" applyAlignment="1">
      <alignment horizontal="left" vertical="center"/>
    </xf>
    <xf numFmtId="9" fontId="10" fillId="0" borderId="4" xfId="0" applyNumberFormat="1"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5" fillId="0" borderId="0" xfId="0" applyFont="1" applyAlignment="1">
      <alignment horizontal="center" vertical="center" shrinkToFit="1"/>
    </xf>
    <xf numFmtId="0" fontId="10" fillId="0" borderId="3" xfId="0" applyFont="1" applyBorder="1" applyAlignment="1">
      <alignment horizontal="center" shrinkToFit="1"/>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49" fontId="10" fillId="0" borderId="4" xfId="0" applyNumberFormat="1" applyFont="1" applyBorder="1" applyAlignment="1" applyProtection="1">
      <alignment horizontal="center" shrinkToFit="1"/>
      <protection locked="0"/>
    </xf>
    <xf numFmtId="0" fontId="10" fillId="0" borderId="3" xfId="0" applyFont="1" applyBorder="1" applyAlignment="1" applyProtection="1">
      <alignment horizontal="left"/>
      <protection locked="0"/>
    </xf>
    <xf numFmtId="0" fontId="10" fillId="0" borderId="4" xfId="0" applyFont="1" applyBorder="1" applyAlignment="1" applyProtection="1">
      <alignment horizontal="left"/>
      <protection locked="0"/>
    </xf>
    <xf numFmtId="0" fontId="10" fillId="0" borderId="6" xfId="0" applyFont="1" applyBorder="1" applyAlignment="1" applyProtection="1">
      <alignment shrinkToFit="1"/>
      <protection locked="0"/>
    </xf>
    <xf numFmtId="0" fontId="10" fillId="0" borderId="1" xfId="0" applyFont="1" applyBorder="1" applyProtection="1">
      <alignment vertical="center"/>
      <protection locked="0"/>
    </xf>
    <xf numFmtId="0" fontId="10" fillId="0" borderId="1" xfId="0" applyFont="1" applyBorder="1" applyAlignment="1" applyProtection="1">
      <alignment shrinkToFit="1"/>
      <protection locked="0"/>
    </xf>
    <xf numFmtId="0" fontId="10" fillId="0" borderId="2" xfId="0" applyFont="1" applyBorder="1" applyAlignment="1" applyProtection="1">
      <alignment horizontal="center" shrinkToFit="1"/>
      <protection locked="0"/>
    </xf>
    <xf numFmtId="0" fontId="10" fillId="0" borderId="3" xfId="0" applyFont="1" applyBorder="1" applyAlignment="1" applyProtection="1">
      <alignment horizontal="center" shrinkToFit="1"/>
      <protection locked="0"/>
    </xf>
    <xf numFmtId="0" fontId="10" fillId="0" borderId="4" xfId="0" applyFont="1" applyBorder="1" applyAlignment="1" applyProtection="1">
      <alignment horizontal="center" shrinkToFit="1"/>
      <protection locked="0"/>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3"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10" fillId="0" borderId="4" xfId="0" applyFont="1" applyBorder="1" applyAlignment="1">
      <alignment horizontal="left" vertical="center"/>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2" fillId="0" borderId="1" xfId="0" applyFont="1" applyBorder="1" applyAlignment="1">
      <alignment horizontal="center" vertical="center"/>
    </xf>
    <xf numFmtId="0" fontId="7" fillId="0" borderId="6" xfId="0" applyFont="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0" fillId="0" borderId="11" xfId="0" applyBorder="1" applyAlignment="1">
      <alignment horizontal="center" vertical="center"/>
    </xf>
    <xf numFmtId="0" fontId="27"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0" fillId="0" borderId="1" xfId="0" applyFont="1" applyBorder="1" applyAlignment="1">
      <alignment horizontal="center" vertical="center" wrapText="1"/>
    </xf>
    <xf numFmtId="0" fontId="36" fillId="0" borderId="1" xfId="0" applyFont="1" applyBorder="1" applyAlignment="1" applyProtection="1">
      <alignment horizontal="left" vertical="top" wrapText="1"/>
      <protection locked="0"/>
    </xf>
    <xf numFmtId="0" fontId="5" fillId="0" borderId="13" xfId="0" applyFont="1" applyBorder="1" applyAlignment="1">
      <alignment horizontal="left" vertical="center"/>
    </xf>
    <xf numFmtId="0" fontId="7"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2"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17" fillId="0" borderId="2" xfId="0" applyFont="1" applyBorder="1" applyAlignment="1" applyProtection="1">
      <alignment horizontal="left" vertical="center" shrinkToFit="1"/>
    </xf>
    <xf numFmtId="0" fontId="17" fillId="0" borderId="3" xfId="0" applyFont="1" applyBorder="1" applyAlignment="1" applyProtection="1">
      <alignment horizontal="left" vertical="center" shrinkToFit="1"/>
    </xf>
    <xf numFmtId="0" fontId="17" fillId="0" borderId="4" xfId="0" applyFont="1" applyBorder="1" applyAlignment="1" applyProtection="1">
      <alignment horizontal="left" vertical="center" shrinkToFit="1"/>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6" fillId="0" borderId="7"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6" fillId="0" borderId="8"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36" fillId="0" borderId="13" xfId="0" applyFont="1" applyBorder="1" applyAlignment="1" applyProtection="1">
      <alignment horizontal="left" vertical="top" wrapText="1"/>
      <protection locked="0"/>
    </xf>
    <xf numFmtId="0" fontId="36" fillId="0" borderId="10" xfId="0" applyFont="1" applyBorder="1" applyAlignment="1" applyProtection="1">
      <alignment horizontal="left" vertical="top"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right" vertical="center" shrinkToFit="1"/>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23" fillId="0" borderId="1" xfId="0" applyFont="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7" fillId="0" borderId="17"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0" xfId="0" applyFont="1" applyBorder="1" applyAlignment="1">
      <alignment horizontal="left" vertical="center" shrinkToFit="1"/>
    </xf>
    <xf numFmtId="0" fontId="16" fillId="3" borderId="0" xfId="0" applyFont="1" applyFill="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32" fillId="4" borderId="1" xfId="0" applyFont="1" applyFill="1" applyBorder="1" applyAlignment="1" applyProtection="1">
      <alignment horizontal="left" vertical="center"/>
      <protection locked="0"/>
    </xf>
    <xf numFmtId="0" fontId="26" fillId="0" borderId="0" xfId="0" applyFont="1" applyAlignment="1">
      <alignment horizontal="justify" vertical="center" wrapText="1"/>
    </xf>
    <xf numFmtId="0" fontId="0" fillId="0" borderId="0" xfId="0">
      <alignment vertical="center"/>
    </xf>
    <xf numFmtId="0" fontId="25" fillId="0" borderId="0" xfId="0" applyFont="1" applyAlignment="1">
      <alignment horizontal="justify" vertical="center" wrapText="1"/>
    </xf>
    <xf numFmtId="0" fontId="0" fillId="7" borderId="0" xfId="0" applyFill="1" applyAlignment="1">
      <alignment horizontal="center" vertical="center"/>
    </xf>
    <xf numFmtId="0" fontId="25" fillId="0" borderId="0" xfId="0" applyFont="1" applyAlignment="1">
      <alignment horizontal="right" vertical="center" wrapText="1" indent="1"/>
    </xf>
    <xf numFmtId="0" fontId="25" fillId="0" borderId="0" xfId="0" applyFont="1" applyAlignment="1">
      <alignment horizontal="left" vertical="center" wrapText="1"/>
    </xf>
    <xf numFmtId="38" fontId="0" fillId="0" borderId="13" xfId="1" applyFont="1" applyFill="1" applyBorder="1" applyAlignment="1">
      <alignment horizontal="right" vertical="center"/>
    </xf>
    <xf numFmtId="0" fontId="25" fillId="0" borderId="0" xfId="0" applyFont="1" applyAlignment="1">
      <alignment horizontal="left" vertical="top" wrapText="1"/>
    </xf>
    <xf numFmtId="38" fontId="0" fillId="0" borderId="13" xfId="1" applyFont="1" applyFill="1" applyBorder="1" applyAlignment="1">
      <alignment horizontal="right" vertical="top"/>
    </xf>
    <xf numFmtId="0" fontId="0" fillId="7" borderId="7" xfId="0" applyFill="1" applyBorder="1" applyAlignment="1">
      <alignment horizontal="center" vertical="center"/>
    </xf>
    <xf numFmtId="0" fontId="0" fillId="7" borderId="11" xfId="0" applyFill="1" applyBorder="1" applyAlignment="1">
      <alignment horizontal="center" vertical="center"/>
    </xf>
    <xf numFmtId="0" fontId="0" fillId="7" borderId="9" xfId="0" applyFill="1" applyBorder="1" applyAlignment="1">
      <alignment horizontal="center" vertical="center"/>
    </xf>
    <xf numFmtId="0" fontId="22" fillId="0" borderId="1" xfId="2" applyFont="1" applyBorder="1" applyAlignment="1">
      <alignment horizontal="center" vertical="center" shrinkToFit="1"/>
    </xf>
    <xf numFmtId="0" fontId="22" fillId="0" borderId="1" xfId="2" applyFont="1" applyBorder="1" applyAlignment="1">
      <alignment vertical="center" wrapText="1"/>
    </xf>
    <xf numFmtId="0" fontId="22" fillId="0" borderId="1" xfId="2" applyFont="1" applyBorder="1" applyAlignment="1">
      <alignment horizontal="center" vertical="center" wrapText="1" shrinkToFit="1"/>
    </xf>
    <xf numFmtId="0" fontId="20" fillId="0" borderId="0" xfId="2" applyFont="1" applyAlignment="1">
      <alignment wrapText="1"/>
    </xf>
    <xf numFmtId="0" fontId="22" fillId="2" borderId="1" xfId="2" applyFont="1" applyFill="1" applyBorder="1" applyAlignment="1">
      <alignment horizontal="center" vertical="center"/>
    </xf>
    <xf numFmtId="0" fontId="20" fillId="2" borderId="1" xfId="2" applyFont="1" applyFill="1" applyBorder="1" applyAlignment="1">
      <alignment horizontal="center" vertical="center" wrapText="1"/>
    </xf>
    <xf numFmtId="0" fontId="17" fillId="0" borderId="1" xfId="0" applyFont="1" applyBorder="1" applyAlignment="1" applyProtection="1">
      <alignment horizontal="left" vertical="center" shrinkToFit="1"/>
    </xf>
    <xf numFmtId="0" fontId="7" fillId="0" borderId="1" xfId="0" applyFont="1" applyFill="1" applyBorder="1" applyAlignment="1" applyProtection="1">
      <alignment horizontal="left" vertical="center"/>
    </xf>
    <xf numFmtId="0" fontId="7" fillId="0" borderId="1" xfId="0" applyFont="1" applyBorder="1" applyAlignment="1" applyProtection="1">
      <alignment horizontal="left" vertical="center"/>
    </xf>
  </cellXfs>
  <cellStyles count="5">
    <cellStyle name="パーセント" xfId="3" builtinId="5"/>
    <cellStyle name="ハイパーリンク" xfId="4" builtinId="8"/>
    <cellStyle name="桁区切り" xfId="1" builtinId="6"/>
    <cellStyle name="標準" xfId="0" builtinId="0"/>
    <cellStyle name="標準 2" xfId="2" xr:uid="{00000000-0005-0000-0000-000002000000}"/>
  </cellStyles>
  <dxfs count="83">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ont>
        <color theme="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ctrlProps/ctrlProp1.xml><?xml version="1.0" encoding="utf-8"?>
<formControlPr xmlns="http://schemas.microsoft.com/office/spreadsheetml/2009/9/main" objectType="CheckBox" lockText="1" noThreeD="1"/>
</file>

<file path=xl/drawings/_rels/drawing2.xml.rels>&#65279;<?xml version="1.0" encoding="utf-8" standalone="yes"?>
<Relationships xmlns="http://schemas.openxmlformats.org/package/2006/relationships">
  <Relationship Id="rId3" Type="http://schemas.openxmlformats.org/officeDocument/2006/relationships/image" Target="../media/image3.jpeg" />
  <Relationship Id="rId2" Type="http://schemas.openxmlformats.org/officeDocument/2006/relationships/image" Target="../media/image2.jpeg" />
  <Relationship Id="rId1" Type="http://schemas.openxmlformats.org/officeDocument/2006/relationships/image" Target="../media/image1.jpeg" />
  <Relationship Id="rId5" Type="http://schemas.openxmlformats.org/officeDocument/2006/relationships/image" Target="../media/image5.jpeg" />
  <Relationship Id="rId4" Type="http://schemas.openxmlformats.org/officeDocument/2006/relationships/image" Target="../media/image4.jpeg" />
</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161924</xdr:rowOff>
    </xdr:from>
    <xdr:to>
      <xdr:col>10</xdr:col>
      <xdr:colOff>266700</xdr:colOff>
      <xdr:row>19</xdr:row>
      <xdr:rowOff>9524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400" y="161924"/>
          <a:ext cx="6877050" cy="437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下記の書類をご提出ください。</a:t>
          </a:r>
          <a:endParaRPr kumimoji="1" lang="en-US" altLang="ja-JP" sz="1100"/>
        </a:p>
        <a:p>
          <a:r>
            <a:rPr kumimoji="1" lang="ja-JP" altLang="en-US" sz="1100"/>
            <a:t>　①　ふるさと長岡応援寄附金 お礼の品提案書</a:t>
          </a:r>
          <a:endParaRPr kumimoji="1" lang="en-US" altLang="ja-JP" sz="1100"/>
        </a:p>
        <a:p>
          <a:r>
            <a:rPr kumimoji="1" lang="ja-JP" altLang="en-US" sz="1100"/>
            <a:t>　②　ふるさと長岡応援寄附金 地場産品基準確認シート　</a:t>
          </a:r>
          <a:r>
            <a:rPr kumimoji="1" lang="en-US" altLang="ja-JP" sz="1100"/>
            <a:t>※6</a:t>
          </a:r>
          <a:r>
            <a:rPr kumimoji="1" lang="ja-JP" altLang="en-US" sz="1100"/>
            <a:t>号・セットのみ</a:t>
          </a:r>
          <a:endParaRPr kumimoji="1" lang="en-US" altLang="ja-JP" sz="1100"/>
        </a:p>
        <a:p>
          <a:r>
            <a:rPr kumimoji="1" lang="ja-JP" altLang="en-US" sz="1100" baseline="0"/>
            <a:t>　③</a:t>
          </a:r>
          <a:r>
            <a:rPr kumimoji="1" lang="ja-JP" altLang="en-US" sz="1100"/>
            <a:t>　ふるさと長岡応援寄附金 お礼の品</a:t>
          </a:r>
          <a:r>
            <a:rPr kumimoji="1" lang="en-US" altLang="ja-JP" sz="1100"/>
            <a:t>PR</a:t>
          </a:r>
          <a:r>
            <a:rPr kumimoji="1" lang="ja-JP" altLang="en-US" sz="1100"/>
            <a:t>シート</a:t>
          </a:r>
          <a:endParaRPr kumimoji="1" lang="en-US" altLang="ja-JP" sz="1100"/>
        </a:p>
        <a:p>
          <a:r>
            <a:rPr kumimoji="1" lang="ja-JP" altLang="en-US" sz="1100"/>
            <a:t>　④　アレルギー・食品表示ラベル確認シート　</a:t>
          </a:r>
          <a:r>
            <a:rPr kumimoji="1" lang="en-US" altLang="ja-JP" sz="1100"/>
            <a:t>※</a:t>
          </a:r>
          <a:r>
            <a:rPr kumimoji="1" lang="ja-JP" altLang="en-US" sz="1100"/>
            <a:t>食品のみ</a:t>
          </a:r>
          <a:endParaRPr kumimoji="1" lang="en-US" altLang="ja-JP" sz="1100"/>
        </a:p>
        <a:p>
          <a:r>
            <a:rPr kumimoji="1" lang="ja-JP" altLang="en-US" sz="1100"/>
            <a:t>　⑤　地場産品類型</a:t>
          </a:r>
          <a:r>
            <a:rPr kumimoji="1" lang="en-US" altLang="ja-JP" sz="1100"/>
            <a:t>3</a:t>
          </a:r>
          <a:r>
            <a:rPr kumimoji="1" lang="ja-JP" altLang="en-US" sz="1100"/>
            <a:t>号区域内証明書　</a:t>
          </a:r>
          <a:endParaRPr kumimoji="1" lang="en-US" altLang="ja-JP" sz="1100"/>
        </a:p>
        <a:p>
          <a:r>
            <a:rPr kumimoji="1" lang="en-US" altLang="ja-JP" sz="1100"/>
            <a:t>             ※3</a:t>
          </a:r>
          <a:r>
            <a:rPr kumimoji="1" lang="ja-JP" altLang="en-US" sz="1100"/>
            <a:t>号を含む品のみ</a:t>
          </a:r>
          <a:endParaRPr kumimoji="1" lang="en-US" altLang="ja-JP" sz="1100"/>
        </a:p>
        <a:p>
          <a:r>
            <a:rPr kumimoji="1" lang="en-US" altLang="ja-JP" sz="1100"/>
            <a:t>  </a:t>
          </a:r>
          <a:r>
            <a:rPr kumimoji="1" lang="ja-JP" altLang="en-US" sz="1100"/>
            <a:t>　　</a:t>
          </a:r>
          <a:r>
            <a:rPr kumimoji="1" lang="ja-JP" altLang="en-US" sz="1100" baseline="0"/>
            <a:t>  </a:t>
          </a:r>
          <a:r>
            <a:rPr kumimoji="1" lang="en-US" altLang="ja-JP" sz="1100" baseline="0"/>
            <a:t>※</a:t>
          </a:r>
          <a:r>
            <a:rPr kumimoji="1" lang="ja-JP" altLang="en-US" sz="1100" baseline="0"/>
            <a:t>証明事項は他シートより自動転記されます</a:t>
          </a:r>
          <a:endParaRPr kumimoji="1" lang="en-US" altLang="ja-JP" sz="1100" baseline="0"/>
        </a:p>
        <a:p>
          <a:r>
            <a:rPr kumimoji="1" lang="ja-JP" altLang="en-US" sz="1100" baseline="0"/>
            <a:t>　　　</a:t>
          </a:r>
          <a:r>
            <a:rPr kumimoji="1" lang="en-US" altLang="ja-JP" sz="1100" baseline="0"/>
            <a:t>※</a:t>
          </a:r>
          <a:r>
            <a:rPr kumimoji="1" lang="ja-JP" altLang="en-US" sz="1100" baseline="0"/>
            <a:t>同意事項を確認し、同意欄へチェックしてください</a:t>
          </a:r>
          <a:endParaRPr kumimoji="1" lang="en-US" altLang="ja-JP" sz="1100"/>
        </a:p>
        <a:p>
          <a:r>
            <a:rPr kumimoji="1" lang="ja-JP" altLang="en-US" sz="1100"/>
            <a:t>　　</a:t>
          </a:r>
          <a:endParaRPr kumimoji="1" lang="en-US" altLang="ja-JP" sz="1100"/>
        </a:p>
        <a:p>
          <a:r>
            <a:rPr kumimoji="1" lang="ja-JP" altLang="en-US" sz="1100"/>
            <a:t>提出先</a:t>
          </a:r>
          <a:endParaRPr kumimoji="1" lang="en-US" altLang="ja-JP" sz="1100"/>
        </a:p>
        <a:p>
          <a:r>
            <a:rPr kumimoji="1" lang="en-US" altLang="ja-JP" sz="1100"/>
            <a:t>【</a:t>
          </a:r>
          <a:r>
            <a:rPr kumimoji="1" lang="ja-JP" altLang="en-US" sz="1100"/>
            <a:t>長岡市ふるさと納税お礼の品発送等管理委託業者</a:t>
          </a:r>
          <a:r>
            <a:rPr kumimoji="1" lang="en-US" altLang="ja-JP" sz="1100"/>
            <a:t>】</a:t>
          </a:r>
        </a:p>
        <a:p>
          <a:r>
            <a:rPr kumimoji="1" lang="ja-JP" altLang="en-US" sz="1100"/>
            <a:t>えちご中越農業協同組合</a:t>
          </a:r>
          <a:endParaRPr kumimoji="1" lang="en-US" altLang="ja-JP" sz="1100"/>
        </a:p>
        <a:p>
          <a:r>
            <a:rPr kumimoji="1" lang="ja-JP" altLang="en-US" sz="1100"/>
            <a:t>〒</a:t>
          </a:r>
          <a:r>
            <a:rPr kumimoji="1" lang="en-US" altLang="ja-JP" sz="1100"/>
            <a:t>940-0861</a:t>
          </a:r>
          <a:r>
            <a:rPr kumimoji="1" lang="ja-JP" altLang="en-US" sz="1100"/>
            <a:t>長岡市川崎町字前田</a:t>
          </a:r>
          <a:r>
            <a:rPr kumimoji="1" lang="en-US" altLang="ja-JP" sz="1100"/>
            <a:t>2722-1</a:t>
          </a:r>
        </a:p>
        <a:p>
          <a:r>
            <a:rPr kumimoji="1" lang="en-US" altLang="ja-JP" sz="1100"/>
            <a:t>E‐Mail</a:t>
          </a:r>
          <a:r>
            <a:rPr kumimoji="1" lang="ja-JP" altLang="en-US" sz="1100"/>
            <a:t>：</a:t>
          </a:r>
          <a:r>
            <a:rPr kumimoji="1" lang="en-US" altLang="ja-JP" sz="1100"/>
            <a:t>nagaoka-furusato@ja-chuetsu.or.jp</a:t>
          </a:r>
        </a:p>
        <a:p>
          <a:endParaRPr kumimoji="1" lang="en-US" altLang="ja-JP" sz="1100"/>
        </a:p>
        <a:p>
          <a:r>
            <a:rPr kumimoji="1" lang="ja-JP" altLang="en-US" sz="1100"/>
            <a:t>提出方法</a:t>
          </a:r>
          <a:endParaRPr kumimoji="1" lang="en-US" altLang="ja-JP" sz="1100"/>
        </a:p>
        <a:p>
          <a:r>
            <a:rPr kumimoji="1" lang="ja-JP" altLang="en-US" sz="1100"/>
            <a:t>上記メールアドレスへ必要書類をお送りください。</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13</xdr:row>
      <xdr:rowOff>47625</xdr:rowOff>
    </xdr:from>
    <xdr:to>
      <xdr:col>29</xdr:col>
      <xdr:colOff>368439</xdr:colOff>
      <xdr:row>16</xdr:row>
      <xdr:rowOff>314325</xdr:rowOff>
    </xdr:to>
    <xdr:pic>
      <xdr:nvPicPr>
        <xdr:cNvPr id="3" name="図 2">
          <a:extLst>
            <a:ext uri="{FF2B5EF4-FFF2-40B4-BE49-F238E27FC236}">
              <a16:creationId xmlns:a16="http://schemas.microsoft.com/office/drawing/2014/main" id="{0BF7E6AB-CFB2-FD0A-B777-3AF6068B5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9075" y="3609975"/>
          <a:ext cx="2282964" cy="1524000"/>
        </a:xfrm>
        <a:prstGeom prst="rect">
          <a:avLst/>
        </a:prstGeom>
      </xdr:spPr>
    </xdr:pic>
    <xdr:clientData/>
  </xdr:twoCellAnchor>
  <xdr:twoCellAnchor editAs="oneCell">
    <xdr:from>
      <xdr:col>30</xdr:col>
      <xdr:colOff>114300</xdr:colOff>
      <xdr:row>13</xdr:row>
      <xdr:rowOff>30955</xdr:rowOff>
    </xdr:from>
    <xdr:to>
      <xdr:col>35</xdr:col>
      <xdr:colOff>304800</xdr:colOff>
      <xdr:row>16</xdr:row>
      <xdr:rowOff>380999</xdr:rowOff>
    </xdr:to>
    <xdr:pic>
      <xdr:nvPicPr>
        <xdr:cNvPr id="5" name="図 4">
          <a:extLst>
            <a:ext uri="{FF2B5EF4-FFF2-40B4-BE49-F238E27FC236}">
              <a16:creationId xmlns:a16="http://schemas.microsoft.com/office/drawing/2014/main" id="{22D348C9-6DC8-552B-AF57-2E42E6ECB4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58425" y="3593305"/>
          <a:ext cx="2143125" cy="1607344"/>
        </a:xfrm>
        <a:prstGeom prst="rect">
          <a:avLst/>
        </a:prstGeom>
      </xdr:spPr>
    </xdr:pic>
    <xdr:clientData/>
  </xdr:twoCellAnchor>
  <xdr:twoCellAnchor editAs="oneCell">
    <xdr:from>
      <xdr:col>36</xdr:col>
      <xdr:colOff>85725</xdr:colOff>
      <xdr:row>13</xdr:row>
      <xdr:rowOff>26191</xdr:rowOff>
    </xdr:from>
    <xdr:to>
      <xdr:col>41</xdr:col>
      <xdr:colOff>304800</xdr:colOff>
      <xdr:row>16</xdr:row>
      <xdr:rowOff>397667</xdr:rowOff>
    </xdr:to>
    <xdr:pic>
      <xdr:nvPicPr>
        <xdr:cNvPr id="7" name="図 6">
          <a:extLst>
            <a:ext uri="{FF2B5EF4-FFF2-40B4-BE49-F238E27FC236}">
              <a16:creationId xmlns:a16="http://schemas.microsoft.com/office/drawing/2014/main" id="{44ACFA7D-5FAE-D16E-3158-66B5F104A1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73000" y="3588541"/>
          <a:ext cx="2171700" cy="1628776"/>
        </a:xfrm>
        <a:prstGeom prst="rect">
          <a:avLst/>
        </a:prstGeom>
      </xdr:spPr>
    </xdr:pic>
    <xdr:clientData/>
  </xdr:twoCellAnchor>
  <xdr:twoCellAnchor editAs="oneCell">
    <xdr:from>
      <xdr:col>42</xdr:col>
      <xdr:colOff>85725</xdr:colOff>
      <xdr:row>13</xdr:row>
      <xdr:rowOff>26193</xdr:rowOff>
    </xdr:from>
    <xdr:to>
      <xdr:col>47</xdr:col>
      <xdr:colOff>295275</xdr:colOff>
      <xdr:row>16</xdr:row>
      <xdr:rowOff>390524</xdr:rowOff>
    </xdr:to>
    <xdr:pic>
      <xdr:nvPicPr>
        <xdr:cNvPr id="9" name="図 8">
          <a:extLst>
            <a:ext uri="{FF2B5EF4-FFF2-40B4-BE49-F238E27FC236}">
              <a16:creationId xmlns:a16="http://schemas.microsoft.com/office/drawing/2014/main" id="{EEEEFDA8-0CC2-0A89-B320-7C1716FAEC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916150" y="3588543"/>
          <a:ext cx="2162175" cy="1621631"/>
        </a:xfrm>
        <a:prstGeom prst="rect">
          <a:avLst/>
        </a:prstGeom>
      </xdr:spPr>
    </xdr:pic>
    <xdr:clientData/>
  </xdr:twoCellAnchor>
  <xdr:twoCellAnchor editAs="oneCell">
    <xdr:from>
      <xdr:col>48</xdr:col>
      <xdr:colOff>152402</xdr:colOff>
      <xdr:row>13</xdr:row>
      <xdr:rowOff>48816</xdr:rowOff>
    </xdr:from>
    <xdr:to>
      <xdr:col>53</xdr:col>
      <xdr:colOff>228600</xdr:colOff>
      <xdr:row>16</xdr:row>
      <xdr:rowOff>400191</xdr:rowOff>
    </xdr:to>
    <xdr:pic>
      <xdr:nvPicPr>
        <xdr:cNvPr id="11" name="図 10">
          <a:extLst>
            <a:ext uri="{FF2B5EF4-FFF2-40B4-BE49-F238E27FC236}">
              <a16:creationId xmlns:a16="http://schemas.microsoft.com/office/drawing/2014/main" id="{509A35B1-0235-27CF-F44D-7D06A7C34C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325977" y="3611166"/>
          <a:ext cx="2028823" cy="160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25</xdr:row>
      <xdr:rowOff>1</xdr:rowOff>
    </xdr:from>
    <xdr:to>
      <xdr:col>26</xdr:col>
      <xdr:colOff>19050</xdr:colOff>
      <xdr:row>29</xdr:row>
      <xdr:rowOff>1</xdr:rowOff>
    </xdr:to>
    <xdr:sp macro="" textlink="">
      <xdr:nvSpPr>
        <xdr:cNvPr id="2" name="大かっこ 1">
          <a:extLst>
            <a:ext uri="{FF2B5EF4-FFF2-40B4-BE49-F238E27FC236}">
              <a16:creationId xmlns:a16="http://schemas.microsoft.com/office/drawing/2014/main" id="{D4E566F5-E5F3-4F12-9B23-61061E7EABFA}"/>
            </a:ext>
          </a:extLst>
        </xdr:cNvPr>
        <xdr:cNvSpPr>
          <a:spLocks noChangeArrowheads="1"/>
        </xdr:cNvSpPr>
      </xdr:nvSpPr>
      <xdr:spPr bwMode="auto">
        <a:xfrm>
          <a:off x="28575" y="6962776"/>
          <a:ext cx="6619875" cy="1466850"/>
        </a:xfrm>
        <a:prstGeom prst="bracketPair">
          <a:avLst>
            <a:gd name="adj" fmla="val 7759"/>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16</xdr:row>
      <xdr:rowOff>47625</xdr:rowOff>
    </xdr:from>
    <xdr:to>
      <xdr:col>24</xdr:col>
      <xdr:colOff>123825</xdr:colOff>
      <xdr:row>19</xdr:row>
      <xdr:rowOff>219075</xdr:rowOff>
    </xdr:to>
    <xdr:sp macro="" textlink="">
      <xdr:nvSpPr>
        <xdr:cNvPr id="3" name="テキスト ボックス 1">
          <a:extLst>
            <a:ext uri="{FF2B5EF4-FFF2-40B4-BE49-F238E27FC236}">
              <a16:creationId xmlns:a16="http://schemas.microsoft.com/office/drawing/2014/main" id="{3A31CE05-DE48-4999-8EA0-FE47FBB569DF}"/>
            </a:ext>
          </a:extLst>
        </xdr:cNvPr>
        <xdr:cNvSpPr txBox="1">
          <a:spLocks noChangeArrowheads="1"/>
        </xdr:cNvSpPr>
      </xdr:nvSpPr>
      <xdr:spPr bwMode="auto">
        <a:xfrm>
          <a:off x="190500" y="4829175"/>
          <a:ext cx="6124575" cy="8858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Century"/>
            </a:rPr>
            <a:t> </a:t>
          </a:r>
        </a:p>
      </xdr:txBody>
    </xdr:sp>
    <xdr:clientData/>
  </xdr:twoCellAnchor>
  <xdr:twoCellAnchor>
    <xdr:from>
      <xdr:col>27</xdr:col>
      <xdr:colOff>581025</xdr:colOff>
      <xdr:row>2</xdr:row>
      <xdr:rowOff>76200</xdr:rowOff>
    </xdr:from>
    <xdr:to>
      <xdr:col>50</xdr:col>
      <xdr:colOff>19050</xdr:colOff>
      <xdr:row>5</xdr:row>
      <xdr:rowOff>1190625</xdr:rowOff>
    </xdr:to>
    <xdr:sp macro="" textlink="">
      <xdr:nvSpPr>
        <xdr:cNvPr id="4" name="テキスト ボックス 3">
          <a:extLst>
            <a:ext uri="{FF2B5EF4-FFF2-40B4-BE49-F238E27FC236}">
              <a16:creationId xmlns:a16="http://schemas.microsoft.com/office/drawing/2014/main" id="{62551D98-AA9C-4027-C4EB-8D570CF7AD8B}"/>
            </a:ext>
          </a:extLst>
        </xdr:cNvPr>
        <xdr:cNvSpPr txBox="1"/>
      </xdr:nvSpPr>
      <xdr:spPr>
        <a:xfrm>
          <a:off x="7277100" y="552450"/>
          <a:ext cx="1032510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a:t>
          </a:r>
          <a:r>
            <a:rPr kumimoji="1" lang="ja-JP" altLang="en-US" sz="1400" b="1">
              <a:latin typeface="+mn-ea"/>
              <a:ea typeface="+mn-ea"/>
            </a:rPr>
            <a:t>同意事項</a:t>
          </a:r>
          <a:endParaRPr kumimoji="1" lang="en-US" altLang="ja-JP" sz="1400" b="1">
            <a:latin typeface="+mn-ea"/>
            <a:ea typeface="+mn-ea"/>
          </a:endParaRPr>
        </a:p>
        <a:p>
          <a:r>
            <a:rPr kumimoji="1" lang="ja-JP" altLang="en-US" sz="1200">
              <a:latin typeface="+mn-ea"/>
              <a:ea typeface="+mn-ea"/>
            </a:rPr>
            <a:t>・長岡市ホームページにて、返礼品名、商品代（調達費用）、一般販売価格、区域内において生じた価値の割合、製造・加工地を公表すること。</a:t>
          </a:r>
          <a:endParaRPr kumimoji="1" lang="en-US" altLang="ja-JP" sz="1200">
            <a:latin typeface="+mn-ea"/>
            <a:ea typeface="+mn-ea"/>
          </a:endParaRPr>
        </a:p>
        <a:p>
          <a:r>
            <a:rPr kumimoji="1" lang="ja-JP" altLang="en-US" sz="1200">
              <a:latin typeface="+mn-ea"/>
              <a:ea typeface="+mn-ea"/>
            </a:rPr>
            <a:t>・区域内において生じた価値の算出方法等について、長岡市の求めに応じ、必要な説明や資料提供等を行うこと。</a:t>
          </a:r>
          <a:endParaRPr kumimoji="1" lang="en-US" altLang="ja-JP" sz="1200">
            <a:latin typeface="+mn-ea"/>
            <a:ea typeface="+mn-ea"/>
          </a:endParaRPr>
        </a:p>
        <a:p>
          <a:r>
            <a:rPr kumimoji="1" lang="ja-JP" altLang="en-US" sz="1200">
              <a:latin typeface="+mn-ea"/>
              <a:ea typeface="+mn-ea"/>
            </a:rPr>
            <a:t>・長岡市又は新潟県以外の第３号（製造・加工等）の返礼品等として取り扱わないこと。</a:t>
          </a:r>
        </a:p>
        <a:p>
          <a:r>
            <a:rPr kumimoji="1" lang="ja-JP" altLang="en-US" sz="1200">
              <a:latin typeface="+mn-ea"/>
              <a:ea typeface="+mn-ea"/>
            </a:rPr>
            <a:t>　</a:t>
          </a:r>
          <a:r>
            <a:rPr kumimoji="1" lang="en-US" altLang="ja-JP" sz="1200">
              <a:latin typeface="+mn-ea"/>
              <a:ea typeface="+mn-ea"/>
            </a:rPr>
            <a:t>※</a:t>
          </a:r>
          <a:r>
            <a:rPr kumimoji="1" lang="ja-JP" altLang="en-US" sz="1200">
              <a:latin typeface="+mn-ea"/>
              <a:ea typeface="+mn-ea"/>
            </a:rPr>
            <a:t>第８号イ～ハ（他自治体との共通返礼品）の返礼品等として長岡市以外の都道府県又は市区町村が取り扱う場合を除く。</a:t>
          </a:r>
        </a:p>
      </xdr:txBody>
    </xdr:sp>
    <xdr:clientData/>
  </xdr:twoCellAnchor>
  <mc:AlternateContent xmlns:mc="http://schemas.openxmlformats.org/markup-compatibility/2006">
    <mc:Choice xmlns:a14="http://schemas.microsoft.com/office/drawing/2010/main" Requires="a14">
      <xdr:twoCellAnchor editAs="oneCell">
        <xdr:from>
          <xdr:col>35</xdr:col>
          <xdr:colOff>266700</xdr:colOff>
          <xdr:row>7</xdr:row>
          <xdr:rowOff>47625</xdr:rowOff>
        </xdr:from>
        <xdr:to>
          <xdr:col>39</xdr:col>
          <xdr:colOff>295275</xdr:colOff>
          <xdr:row>8</xdr:row>
          <xdr:rowOff>161925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3.xml" />
  <Relationship Id="rId1" Type="http://schemas.openxmlformats.org/officeDocument/2006/relationships/printerSettings" Target="../printerSettings/printerSettings5.bin" />
  <Relationship Id="rId4" Type="http://schemas.openxmlformats.org/officeDocument/2006/relationships/ctrlProp" Target="../ctrlProps/ctrlProp1.xml"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tabSelected="1" workbookViewId="0">
      <selection activeCell="M9" sqref="M9"/>
    </sheetView>
  </sheetViews>
  <sheetFormatPr defaultColWidth="8.875" defaultRowHeight="18.75"/>
  <sheetData/>
  <sheetProtection algorithmName="SHA-512" hashValue="tqgWGiZ3GJo49gLDZ09tfTbCjKulOEWshclc3tyNVNLDbxydsK3WYXhkxc450hzIAaiq43PZRTEoJANSEpPT1Q==" saltValue="9BLFEhO3jZLMvco5YfHh2A==" spinCount="100000" sheet="1" objects="1" scenarios="1" selectLockedCell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DAF68-054F-465E-A34B-E4CA5E1CD609}">
  <sheetPr codeName="Sheet1">
    <tabColor rgb="FFFF9999"/>
    <pageSetUpPr fitToPage="1"/>
  </sheetPr>
  <dimension ref="A1:BF38"/>
  <sheetViews>
    <sheetView zoomScaleNormal="100" workbookViewId="0">
      <selection activeCell="M24" sqref="M24:X26"/>
    </sheetView>
  </sheetViews>
  <sheetFormatPr defaultColWidth="3.75" defaultRowHeight="22.5" customHeight="1"/>
  <cols>
    <col min="19" max="19" width="3.75" customWidth="1"/>
    <col min="25" max="25" width="6.125" customWidth="1"/>
    <col min="28" max="46" width="3.75" style="91"/>
    <col min="48" max="49" width="3.75" customWidth="1"/>
    <col min="57" max="58" width="0" hidden="1" customWidth="1"/>
  </cols>
  <sheetData>
    <row r="1" spans="1:58" ht="22.5" customHeight="1">
      <c r="A1" s="206" t="s">
        <v>8</v>
      </c>
      <c r="B1" s="206"/>
      <c r="C1" s="206"/>
      <c r="D1" s="206"/>
      <c r="E1" s="206"/>
      <c r="F1" s="206"/>
      <c r="G1" s="206"/>
      <c r="H1" s="206"/>
      <c r="I1" s="206"/>
      <c r="J1" s="206"/>
      <c r="K1" s="90"/>
      <c r="L1" s="90"/>
      <c r="M1" s="90"/>
      <c r="N1" s="90"/>
      <c r="O1" s="1"/>
      <c r="Q1" s="3" t="s">
        <v>26</v>
      </c>
      <c r="R1" s="195"/>
      <c r="S1" s="195"/>
      <c r="T1" s="9" t="s">
        <v>11</v>
      </c>
      <c r="U1" s="27"/>
      <c r="V1" s="9" t="s">
        <v>10</v>
      </c>
      <c r="W1" s="27"/>
      <c r="X1" s="9" t="s">
        <v>9</v>
      </c>
    </row>
    <row r="2" spans="1:58" ht="19.5">
      <c r="A2" s="141"/>
      <c r="B2" s="149" t="s">
        <v>371</v>
      </c>
      <c r="C2" s="149"/>
      <c r="D2" s="149"/>
      <c r="E2" s="149"/>
      <c r="F2" s="4"/>
      <c r="G2" s="4"/>
      <c r="H2" s="4"/>
      <c r="I2" s="4"/>
      <c r="J2" s="4"/>
      <c r="K2" s="4"/>
      <c r="L2" s="4"/>
      <c r="M2" s="4"/>
      <c r="N2" s="4"/>
      <c r="O2" s="2"/>
      <c r="P2" s="3"/>
      <c r="Q2" s="3"/>
      <c r="R2" s="3"/>
      <c r="S2" s="3"/>
      <c r="T2" s="3"/>
      <c r="U2" s="3"/>
      <c r="V2" s="3"/>
      <c r="W2" s="3"/>
      <c r="X2" s="7"/>
    </row>
    <row r="3" spans="1:58" s="5" customFormat="1" ht="22.5" customHeight="1">
      <c r="A3" s="174" t="s">
        <v>372</v>
      </c>
      <c r="B3" s="174"/>
      <c r="C3" s="174"/>
      <c r="D3" s="6" t="s">
        <v>12</v>
      </c>
      <c r="E3" s="28"/>
      <c r="F3" s="37" t="s">
        <v>13</v>
      </c>
      <c r="G3" s="196"/>
      <c r="H3" s="197"/>
      <c r="I3" s="207" t="s">
        <v>2</v>
      </c>
      <c r="J3" s="207"/>
      <c r="K3" s="212"/>
      <c r="L3" s="212"/>
      <c r="M3" s="212"/>
      <c r="N3" s="212"/>
      <c r="O3" s="212"/>
      <c r="P3" s="212"/>
      <c r="Q3" s="212"/>
      <c r="R3" s="212"/>
      <c r="S3" s="212"/>
      <c r="T3" s="212"/>
      <c r="U3" s="212"/>
      <c r="V3" s="212"/>
      <c r="W3" s="212"/>
      <c r="X3" s="213"/>
      <c r="AC3" s="26"/>
      <c r="AD3" s="26"/>
      <c r="AK3" s="26"/>
      <c r="AL3" s="26"/>
      <c r="AN3" s="26"/>
      <c r="AO3" s="26"/>
      <c r="AV3" s="26"/>
      <c r="AW3" s="26"/>
    </row>
    <row r="4" spans="1:58" s="5" customFormat="1" ht="22.5" customHeight="1">
      <c r="A4" s="174" t="s">
        <v>373</v>
      </c>
      <c r="B4" s="174"/>
      <c r="C4" s="174"/>
      <c r="D4" s="216"/>
      <c r="E4" s="216"/>
      <c r="F4" s="216"/>
      <c r="G4" s="216"/>
      <c r="H4" s="216"/>
      <c r="I4" s="216"/>
      <c r="J4" s="216"/>
      <c r="K4" s="216"/>
      <c r="L4" s="216"/>
      <c r="M4" s="174" t="s">
        <v>374</v>
      </c>
      <c r="N4" s="174"/>
      <c r="O4" s="174"/>
      <c r="P4" s="217"/>
      <c r="Q4" s="218"/>
      <c r="R4" s="218"/>
      <c r="S4" s="218"/>
      <c r="T4" s="218"/>
      <c r="U4" s="218"/>
      <c r="V4" s="218"/>
      <c r="W4" s="218"/>
      <c r="X4" s="219"/>
    </row>
    <row r="5" spans="1:58" s="5" customFormat="1" ht="22.5" customHeight="1">
      <c r="A5" s="174" t="s">
        <v>375</v>
      </c>
      <c r="B5" s="174"/>
      <c r="C5" s="174"/>
      <c r="D5" s="181"/>
      <c r="E5" s="182"/>
      <c r="F5" s="41" t="s">
        <v>13</v>
      </c>
      <c r="G5" s="182"/>
      <c r="H5" s="182"/>
      <c r="I5" s="41" t="s">
        <v>13</v>
      </c>
      <c r="J5" s="182"/>
      <c r="K5" s="182"/>
      <c r="L5" s="211"/>
      <c r="M5" s="174" t="s">
        <v>376</v>
      </c>
      <c r="N5" s="174"/>
      <c r="O5" s="174"/>
      <c r="P5" s="214"/>
      <c r="Q5" s="214"/>
      <c r="R5" s="214"/>
      <c r="S5" s="214"/>
      <c r="T5" s="214"/>
      <c r="U5" s="214"/>
      <c r="V5" s="214"/>
      <c r="W5" s="214"/>
      <c r="X5" s="214"/>
    </row>
    <row r="6" spans="1:58" s="5" customFormat="1" ht="22.5" customHeight="1">
      <c r="A6" s="174" t="s">
        <v>377</v>
      </c>
      <c r="B6" s="174"/>
      <c r="C6" s="174"/>
      <c r="D6" s="216"/>
      <c r="E6" s="216"/>
      <c r="F6" s="216"/>
      <c r="G6" s="216"/>
      <c r="H6" s="216"/>
      <c r="I6" s="216"/>
      <c r="J6" s="216"/>
      <c r="K6" s="216"/>
      <c r="L6" s="216"/>
      <c r="M6" s="174" t="s">
        <v>14</v>
      </c>
      <c r="N6" s="174"/>
      <c r="O6" s="174"/>
      <c r="P6" s="181"/>
      <c r="Q6" s="182"/>
      <c r="R6" s="37" t="s">
        <v>13</v>
      </c>
      <c r="S6" s="182"/>
      <c r="T6" s="182"/>
      <c r="U6" s="37" t="s">
        <v>13</v>
      </c>
      <c r="V6" s="182"/>
      <c r="W6" s="182"/>
      <c r="X6" s="211"/>
    </row>
    <row r="7" spans="1:58" s="5" customFormat="1" ht="22.5" customHeight="1">
      <c r="A7" s="175" t="s">
        <v>378</v>
      </c>
      <c r="B7" s="175"/>
      <c r="C7" s="175"/>
      <c r="D7" s="215"/>
      <c r="E7" s="215"/>
      <c r="F7" s="215"/>
      <c r="G7" s="215"/>
      <c r="H7" s="215"/>
      <c r="I7" s="215"/>
      <c r="J7" s="215"/>
      <c r="K7" s="215"/>
      <c r="L7" s="215"/>
      <c r="M7" s="215"/>
      <c r="N7" s="215"/>
      <c r="O7" s="215"/>
      <c r="P7" s="215"/>
      <c r="Q7" s="215"/>
      <c r="R7" s="215"/>
      <c r="S7" s="215"/>
      <c r="T7" s="215"/>
      <c r="U7" s="215"/>
      <c r="V7" s="215"/>
      <c r="W7" s="215"/>
      <c r="X7" s="215"/>
    </row>
    <row r="8" spans="1:58" s="5" customFormat="1" ht="22.5" customHeight="1">
      <c r="A8" s="179" t="s">
        <v>379</v>
      </c>
      <c r="B8" s="179"/>
      <c r="C8" s="179"/>
      <c r="D8" s="199"/>
      <c r="E8" s="200"/>
      <c r="F8" s="200"/>
      <c r="G8" s="200"/>
      <c r="H8" s="200"/>
      <c r="I8" s="200"/>
      <c r="J8" s="8" t="s">
        <v>0</v>
      </c>
      <c r="K8" s="203" t="s">
        <v>380</v>
      </c>
      <c r="L8" s="204"/>
      <c r="M8" s="205"/>
      <c r="N8" s="29"/>
      <c r="O8" s="38" t="s">
        <v>15</v>
      </c>
      <c r="P8" s="36"/>
      <c r="Q8" s="8"/>
      <c r="R8" s="29"/>
      <c r="S8" s="201">
        <v>0.1</v>
      </c>
      <c r="T8" s="202"/>
      <c r="U8" s="29"/>
      <c r="V8" s="198" t="s">
        <v>16</v>
      </c>
      <c r="W8" s="167"/>
      <c r="X8" s="166"/>
    </row>
    <row r="9" spans="1:58" s="5" customFormat="1" ht="16.5">
      <c r="A9" s="179"/>
      <c r="B9" s="179"/>
      <c r="C9" s="179"/>
      <c r="D9" s="208" t="s">
        <v>18</v>
      </c>
      <c r="E9" s="209"/>
      <c r="F9" s="209"/>
      <c r="G9" s="209"/>
      <c r="H9" s="209"/>
      <c r="I9" s="209"/>
      <c r="J9" s="209"/>
      <c r="K9" s="209"/>
      <c r="L9" s="209"/>
      <c r="M9" s="209"/>
      <c r="N9" s="209"/>
      <c r="O9" s="209"/>
      <c r="P9" s="209"/>
      <c r="Q9" s="209"/>
      <c r="R9" s="209"/>
      <c r="S9" s="209"/>
      <c r="T9" s="209"/>
      <c r="U9" s="209"/>
      <c r="V9" s="209"/>
      <c r="W9" s="209"/>
      <c r="X9" s="210"/>
    </row>
    <row r="10" spans="1:58" s="5" customFormat="1" ht="23.25" customHeight="1">
      <c r="A10" s="169" t="s">
        <v>381</v>
      </c>
      <c r="B10" s="170"/>
      <c r="C10" s="228"/>
      <c r="D10" s="190" t="s">
        <v>228</v>
      </c>
      <c r="E10" s="191"/>
      <c r="F10" s="192" t="s">
        <v>389</v>
      </c>
      <c r="G10" s="193"/>
      <c r="H10" s="194"/>
      <c r="I10" s="184"/>
      <c r="J10" s="185"/>
      <c r="K10" s="185"/>
      <c r="L10" s="185"/>
      <c r="M10" s="185"/>
      <c r="N10" s="185"/>
      <c r="O10" s="185"/>
      <c r="P10" s="185"/>
      <c r="Q10" s="185"/>
      <c r="R10" s="185"/>
      <c r="S10" s="185"/>
      <c r="T10" s="185"/>
      <c r="U10" s="185"/>
      <c r="V10" s="185"/>
      <c r="W10" s="185"/>
      <c r="X10" s="186"/>
    </row>
    <row r="11" spans="1:58" s="5" customFormat="1" ht="42.75" customHeight="1">
      <c r="A11" s="229"/>
      <c r="B11" s="230"/>
      <c r="C11" s="231"/>
      <c r="D11" s="190" t="str">
        <f>IFERROR(VLOOKUP(F10,$BE$12:$BF$14,2,FALSE),"")</f>
        <v/>
      </c>
      <c r="E11" s="191"/>
      <c r="F11" s="191"/>
      <c r="G11" s="191"/>
      <c r="H11" s="220"/>
      <c r="I11" s="187"/>
      <c r="J11" s="188"/>
      <c r="K11" s="188"/>
      <c r="L11" s="188"/>
      <c r="M11" s="188"/>
      <c r="N11" s="188"/>
      <c r="O11" s="188"/>
      <c r="P11" s="188"/>
      <c r="Q11" s="188"/>
      <c r="R11" s="188"/>
      <c r="S11" s="188"/>
      <c r="T11" s="188"/>
      <c r="U11" s="188"/>
      <c r="V11" s="188"/>
      <c r="W11" s="188"/>
      <c r="X11" s="189"/>
      <c r="AF11" s="87"/>
      <c r="AQ11" s="87"/>
      <c r="AY11" s="87"/>
    </row>
    <row r="12" spans="1:58" s="5" customFormat="1" ht="22.5" customHeight="1">
      <c r="A12" s="232"/>
      <c r="B12" s="233"/>
      <c r="C12" s="234"/>
      <c r="D12" s="221"/>
      <c r="E12" s="222"/>
      <c r="F12" s="222"/>
      <c r="G12" s="222"/>
      <c r="H12" s="223"/>
      <c r="I12" s="192"/>
      <c r="J12" s="193"/>
      <c r="K12" s="177" t="s">
        <v>227</v>
      </c>
      <c r="L12" s="235"/>
      <c r="M12" s="183"/>
      <c r="N12" s="183"/>
      <c r="O12" s="85" t="s">
        <v>226</v>
      </c>
      <c r="P12" s="183"/>
      <c r="Q12" s="183"/>
      <c r="R12" s="86" t="s">
        <v>17</v>
      </c>
      <c r="S12" s="226" t="s">
        <v>81</v>
      </c>
      <c r="T12" s="227"/>
      <c r="U12" s="224"/>
      <c r="V12" s="224"/>
      <c r="W12" s="224"/>
      <c r="X12" s="225"/>
      <c r="BE12" s="5" t="s">
        <v>229</v>
      </c>
      <c r="BF12" s="5" t="s">
        <v>232</v>
      </c>
    </row>
    <row r="13" spans="1:58" s="5" customFormat="1" ht="22.5" customHeight="1">
      <c r="A13" s="175" t="s">
        <v>382</v>
      </c>
      <c r="B13" s="175"/>
      <c r="C13" s="175"/>
      <c r="D13" s="30"/>
      <c r="E13" s="176" t="s">
        <v>19</v>
      </c>
      <c r="F13" s="177"/>
      <c r="G13" s="177"/>
      <c r="H13" s="30"/>
      <c r="I13" s="178" t="s">
        <v>20</v>
      </c>
      <c r="J13" s="164"/>
      <c r="K13" s="164"/>
      <c r="L13" s="36" t="s">
        <v>21</v>
      </c>
      <c r="M13" s="167" t="s">
        <v>1</v>
      </c>
      <c r="N13" s="167"/>
      <c r="O13" s="173"/>
      <c r="P13" s="173"/>
      <c r="Q13" s="32" t="s">
        <v>22</v>
      </c>
      <c r="R13" s="167" t="s">
        <v>3</v>
      </c>
      <c r="S13" s="167"/>
      <c r="T13" s="173"/>
      <c r="U13" s="173"/>
      <c r="V13" s="32" t="s">
        <v>22</v>
      </c>
      <c r="W13" s="36" t="s">
        <v>23</v>
      </c>
      <c r="X13" s="8"/>
      <c r="BE13" s="5" t="s">
        <v>230</v>
      </c>
      <c r="BF13" s="5" t="s">
        <v>233</v>
      </c>
    </row>
    <row r="14" spans="1:58" s="5" customFormat="1" ht="22.5" customHeight="1">
      <c r="A14" s="179" t="s">
        <v>383</v>
      </c>
      <c r="B14" s="179"/>
      <c r="C14" s="179"/>
      <c r="D14" s="165" t="s">
        <v>82</v>
      </c>
      <c r="E14" s="166"/>
      <c r="F14" s="30"/>
      <c r="G14" s="167" t="s">
        <v>24</v>
      </c>
      <c r="H14" s="167"/>
      <c r="I14" s="36"/>
      <c r="J14" s="36"/>
      <c r="K14" s="36"/>
      <c r="L14" s="36"/>
      <c r="M14" s="36"/>
      <c r="N14" s="36"/>
      <c r="O14" s="36"/>
      <c r="P14" s="36"/>
      <c r="Q14" s="36"/>
      <c r="R14" s="36"/>
      <c r="S14" s="36"/>
      <c r="T14" s="36"/>
      <c r="U14" s="36"/>
      <c r="V14" s="36"/>
      <c r="W14" s="36"/>
      <c r="X14" s="8"/>
      <c r="BE14" s="5" t="s">
        <v>231</v>
      </c>
      <c r="BF14" s="5" t="s">
        <v>234</v>
      </c>
    </row>
    <row r="15" spans="1:58" s="5" customFormat="1" ht="22.5" customHeight="1">
      <c r="A15" s="179"/>
      <c r="B15" s="179"/>
      <c r="C15" s="179"/>
      <c r="D15" s="165"/>
      <c r="E15" s="166"/>
      <c r="F15" s="30"/>
      <c r="G15" s="180" t="s">
        <v>25</v>
      </c>
      <c r="H15" s="180"/>
      <c r="I15" s="10" t="s">
        <v>26</v>
      </c>
      <c r="J15" s="163"/>
      <c r="K15" s="163"/>
      <c r="L15" s="36" t="s">
        <v>11</v>
      </c>
      <c r="M15" s="35"/>
      <c r="N15" s="36" t="s">
        <v>10</v>
      </c>
      <c r="O15" s="35"/>
      <c r="P15" s="36" t="s">
        <v>9</v>
      </c>
      <c r="Q15" s="34" t="s">
        <v>4</v>
      </c>
      <c r="R15" s="163"/>
      <c r="S15" s="163"/>
      <c r="T15" s="36" t="s">
        <v>11</v>
      </c>
      <c r="U15" s="35"/>
      <c r="V15" s="36" t="s">
        <v>10</v>
      </c>
      <c r="W15" s="35"/>
      <c r="X15" s="8" t="s">
        <v>9</v>
      </c>
    </row>
    <row r="16" spans="1:58" s="5" customFormat="1" ht="22.5" customHeight="1">
      <c r="A16" s="179"/>
      <c r="B16" s="179"/>
      <c r="C16" s="179"/>
      <c r="D16" s="165" t="s">
        <v>27</v>
      </c>
      <c r="E16" s="166"/>
      <c r="F16" s="162"/>
      <c r="G16" s="163"/>
      <c r="H16" s="164" t="s">
        <v>28</v>
      </c>
      <c r="I16" s="164"/>
      <c r="J16" s="164"/>
      <c r="K16" s="164"/>
      <c r="L16" s="165" t="s">
        <v>29</v>
      </c>
      <c r="M16" s="166"/>
      <c r="N16" s="30"/>
      <c r="O16" s="167" t="s">
        <v>30</v>
      </c>
      <c r="P16" s="167"/>
      <c r="Q16" s="31"/>
      <c r="R16" s="167" t="s">
        <v>31</v>
      </c>
      <c r="S16" s="167"/>
      <c r="T16" s="31"/>
      <c r="U16" s="167" t="s">
        <v>32</v>
      </c>
      <c r="V16" s="167"/>
      <c r="W16" s="36"/>
      <c r="X16" s="8"/>
    </row>
    <row r="17" spans="1:51" s="5" customFormat="1" ht="22.5" customHeight="1">
      <c r="A17" s="179"/>
      <c r="B17" s="179"/>
      <c r="C17" s="179"/>
      <c r="D17" s="165" t="s">
        <v>33</v>
      </c>
      <c r="E17" s="166"/>
      <c r="F17" s="33" t="s">
        <v>34</v>
      </c>
      <c r="G17" s="32"/>
      <c r="H17" s="11" t="s">
        <v>35</v>
      </c>
      <c r="I17" s="39" t="s">
        <v>36</v>
      </c>
      <c r="J17" s="32"/>
      <c r="K17" s="11" t="s">
        <v>35</v>
      </c>
      <c r="L17" s="39" t="s">
        <v>37</v>
      </c>
      <c r="M17" s="32"/>
      <c r="N17" s="11" t="s">
        <v>35</v>
      </c>
      <c r="O17" s="167" t="s">
        <v>38</v>
      </c>
      <c r="P17" s="167"/>
      <c r="Q17" s="167">
        <f>SUM(G17,J17,M17)</f>
        <v>0</v>
      </c>
      <c r="R17" s="167"/>
      <c r="S17" s="36" t="s">
        <v>35</v>
      </c>
      <c r="T17" s="165" t="s">
        <v>39</v>
      </c>
      <c r="U17" s="166"/>
      <c r="V17" s="173"/>
      <c r="W17" s="173"/>
      <c r="X17" s="8" t="s">
        <v>40</v>
      </c>
    </row>
    <row r="18" spans="1:51" s="5" customFormat="1" ht="22.5" customHeight="1">
      <c r="A18" s="179"/>
      <c r="B18" s="179"/>
      <c r="C18" s="179"/>
      <c r="D18" s="150" t="s">
        <v>41</v>
      </c>
      <c r="E18" s="150"/>
      <c r="F18" s="236"/>
      <c r="G18" s="173"/>
      <c r="H18" s="173"/>
      <c r="I18" s="173"/>
      <c r="J18" s="173"/>
      <c r="K18" s="173"/>
      <c r="L18" s="173"/>
      <c r="M18" s="173"/>
      <c r="N18" s="173"/>
      <c r="O18" s="173"/>
      <c r="P18" s="173"/>
      <c r="Q18" s="173"/>
      <c r="R18" s="173"/>
      <c r="S18" s="173"/>
      <c r="T18" s="173"/>
      <c r="U18" s="173"/>
      <c r="V18" s="173"/>
      <c r="W18" s="173"/>
      <c r="X18" s="237"/>
    </row>
    <row r="19" spans="1:51" s="5" customFormat="1" ht="22.5" customHeight="1">
      <c r="A19" s="175" t="s">
        <v>384</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Z19" s="161" t="s">
        <v>340</v>
      </c>
      <c r="AA19" s="161"/>
      <c r="AB19" s="161"/>
      <c r="AC19" s="161"/>
      <c r="AD19" s="161"/>
    </row>
    <row r="20" spans="1:51" s="5" customFormat="1" ht="67.5" customHeight="1">
      <c r="A20" s="169" t="s">
        <v>385</v>
      </c>
      <c r="B20" s="170"/>
      <c r="C20" s="170"/>
      <c r="D20" s="170"/>
      <c r="E20" s="170"/>
      <c r="F20" s="170"/>
      <c r="G20" s="172"/>
      <c r="H20" s="172"/>
      <c r="I20" s="172"/>
      <c r="J20" s="172"/>
      <c r="K20" s="168" t="str">
        <f>IFERROR(VLOOKUP($G$20,地場産品基準!$A$4:$B$15,2,FALSE),"")</f>
        <v/>
      </c>
      <c r="L20" s="168"/>
      <c r="M20" s="168"/>
      <c r="N20" s="168"/>
      <c r="O20" s="168"/>
      <c r="P20" s="168"/>
      <c r="Q20" s="168"/>
      <c r="R20" s="168"/>
      <c r="S20" s="168"/>
      <c r="T20" s="168"/>
      <c r="U20" s="168"/>
      <c r="V20" s="168"/>
      <c r="W20" s="168"/>
      <c r="X20" s="168"/>
      <c r="Y20" s="140"/>
      <c r="Z20" s="154" t="s">
        <v>293</v>
      </c>
      <c r="AA20" s="154"/>
      <c r="AB20" s="150" t="s">
        <v>328</v>
      </c>
      <c r="AC20" s="150"/>
      <c r="AD20" s="150"/>
      <c r="AE20" s="150" t="str">
        <f>IFERROR(VLOOKUP($G$20,地場産品基準!$A$4:$O$15,9,FALSE),"")</f>
        <v/>
      </c>
      <c r="AF20" s="150"/>
      <c r="AG20" s="150"/>
      <c r="AH20" s="150"/>
      <c r="AI20" s="150"/>
      <c r="AJ20" s="150"/>
      <c r="AK20" s="150"/>
      <c r="AL20" s="150"/>
      <c r="AM20" s="150"/>
      <c r="AN20" s="150"/>
      <c r="AO20" s="150"/>
      <c r="AP20" s="150"/>
      <c r="AQ20" s="150"/>
      <c r="AR20" s="150"/>
      <c r="AS20" s="150"/>
      <c r="AT20" s="150"/>
      <c r="AU20" s="150"/>
      <c r="AV20" s="150"/>
      <c r="AW20" s="150"/>
      <c r="AX20" s="150"/>
      <c r="AY20" s="150"/>
    </row>
    <row r="21" spans="1:51" ht="22.5" customHeight="1">
      <c r="A21" s="151" t="s">
        <v>90</v>
      </c>
      <c r="B21" s="152"/>
      <c r="C21" s="152"/>
      <c r="D21" s="152"/>
      <c r="E21" s="152"/>
      <c r="F21" s="152"/>
      <c r="G21" s="152"/>
      <c r="H21" s="152"/>
      <c r="I21" s="152"/>
      <c r="J21" s="152"/>
      <c r="K21" s="152"/>
      <c r="L21" s="153"/>
      <c r="M21" s="151" t="s">
        <v>92</v>
      </c>
      <c r="N21" s="152"/>
      <c r="O21" s="152"/>
      <c r="P21" s="152"/>
      <c r="Q21" s="152"/>
      <c r="R21" s="152"/>
      <c r="S21" s="152"/>
      <c r="T21" s="152"/>
      <c r="U21" s="152"/>
      <c r="V21" s="152"/>
      <c r="W21" s="152"/>
      <c r="X21" s="153"/>
      <c r="Z21" s="154"/>
      <c r="AA21" s="154"/>
      <c r="AB21" s="152" t="s">
        <v>90</v>
      </c>
      <c r="AC21" s="152"/>
      <c r="AD21" s="152"/>
      <c r="AE21" s="152"/>
      <c r="AF21" s="152"/>
      <c r="AG21" s="152"/>
      <c r="AH21" s="152"/>
      <c r="AI21" s="152"/>
      <c r="AJ21" s="152"/>
      <c r="AK21" s="152"/>
      <c r="AL21" s="152"/>
      <c r="AM21" s="153"/>
      <c r="AN21" s="151" t="s">
        <v>92</v>
      </c>
      <c r="AO21" s="152"/>
      <c r="AP21" s="152"/>
      <c r="AQ21" s="152"/>
      <c r="AR21" s="152"/>
      <c r="AS21" s="152"/>
      <c r="AT21" s="152"/>
      <c r="AU21" s="152"/>
      <c r="AV21" s="152"/>
      <c r="AW21" s="152"/>
      <c r="AX21" s="152"/>
      <c r="AY21" s="153"/>
    </row>
    <row r="22" spans="1:51" ht="22.5" customHeight="1">
      <c r="A22" s="154" t="s">
        <v>91</v>
      </c>
      <c r="B22" s="154"/>
      <c r="C22" s="154"/>
      <c r="D22" s="155" t="str">
        <f>IFERROR(VLOOKUP($G$20,地場産品基準!$A$4:$H$15,3,FALSE),"")</f>
        <v/>
      </c>
      <c r="E22" s="155"/>
      <c r="F22" s="155"/>
      <c r="G22" s="155"/>
      <c r="H22" s="155"/>
      <c r="I22" s="155"/>
      <c r="J22" s="155"/>
      <c r="K22" s="155"/>
      <c r="L22" s="155"/>
      <c r="M22" s="154" t="s">
        <v>91</v>
      </c>
      <c r="N22" s="154"/>
      <c r="O22" s="154"/>
      <c r="P22" s="155" t="str">
        <f>IFERROR(VLOOKUP($G$20,地場産品基準!$A$4:$H$15,4,FALSE),"")</f>
        <v/>
      </c>
      <c r="Q22" s="155"/>
      <c r="R22" s="155"/>
      <c r="S22" s="155"/>
      <c r="T22" s="155"/>
      <c r="U22" s="155"/>
      <c r="V22" s="155"/>
      <c r="W22" s="155"/>
      <c r="X22" s="155"/>
      <c r="Z22" s="154"/>
      <c r="AA22" s="154"/>
      <c r="AB22" s="153" t="s">
        <v>91</v>
      </c>
      <c r="AC22" s="154"/>
      <c r="AD22" s="154"/>
      <c r="AE22" s="155" t="str">
        <f>IFERROR(VLOOKUP($G$20,地場産品基準!$A$4:$H$15,3,FALSE),"")</f>
        <v/>
      </c>
      <c r="AF22" s="155"/>
      <c r="AG22" s="155"/>
      <c r="AH22" s="155"/>
      <c r="AI22" s="155"/>
      <c r="AJ22" s="155"/>
      <c r="AK22" s="155"/>
      <c r="AL22" s="155"/>
      <c r="AM22" s="155"/>
      <c r="AN22" s="154" t="s">
        <v>91</v>
      </c>
      <c r="AO22" s="154"/>
      <c r="AP22" s="154"/>
      <c r="AQ22" s="155" t="str">
        <f>IFERROR(VLOOKUP($G$20,地場産品基準!$A$4:$H$15,4,FALSE),"")</f>
        <v/>
      </c>
      <c r="AR22" s="155"/>
      <c r="AS22" s="155"/>
      <c r="AT22" s="155"/>
      <c r="AU22" s="155"/>
      <c r="AV22" s="155"/>
      <c r="AW22" s="155"/>
      <c r="AX22" s="155"/>
      <c r="AY22" s="155"/>
    </row>
    <row r="23" spans="1:51" ht="22.5" customHeight="1">
      <c r="A23" s="154"/>
      <c r="B23" s="154"/>
      <c r="C23" s="154"/>
      <c r="D23" s="155"/>
      <c r="E23" s="155"/>
      <c r="F23" s="155"/>
      <c r="G23" s="155"/>
      <c r="H23" s="155"/>
      <c r="I23" s="155"/>
      <c r="J23" s="155"/>
      <c r="K23" s="155"/>
      <c r="L23" s="155"/>
      <c r="M23" s="154"/>
      <c r="N23" s="154"/>
      <c r="O23" s="154"/>
      <c r="P23" s="155"/>
      <c r="Q23" s="155"/>
      <c r="R23" s="155"/>
      <c r="S23" s="155"/>
      <c r="T23" s="155"/>
      <c r="U23" s="155"/>
      <c r="V23" s="155"/>
      <c r="W23" s="155"/>
      <c r="X23" s="155"/>
      <c r="Z23" s="154"/>
      <c r="AA23" s="154"/>
      <c r="AB23" s="153"/>
      <c r="AC23" s="154"/>
      <c r="AD23" s="154"/>
      <c r="AE23" s="155"/>
      <c r="AF23" s="155"/>
      <c r="AG23" s="155"/>
      <c r="AH23" s="155"/>
      <c r="AI23" s="155"/>
      <c r="AJ23" s="155"/>
      <c r="AK23" s="155"/>
      <c r="AL23" s="155"/>
      <c r="AM23" s="155"/>
      <c r="AN23" s="154"/>
      <c r="AO23" s="154"/>
      <c r="AP23" s="154"/>
      <c r="AQ23" s="155"/>
      <c r="AR23" s="155"/>
      <c r="AS23" s="155"/>
      <c r="AT23" s="155"/>
      <c r="AU23" s="155"/>
      <c r="AV23" s="155"/>
      <c r="AW23" s="155"/>
      <c r="AX23" s="155"/>
      <c r="AY23" s="155"/>
    </row>
    <row r="24" spans="1:51" ht="17.25" customHeight="1">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Z24" s="154"/>
      <c r="AA24" s="154"/>
      <c r="AB24" s="158" t="str">
        <f>IFERROR(VLOOKUP($G$20,地場産品基準!$A$4:$O$15,10,FALSE),"")</f>
        <v/>
      </c>
      <c r="AC24" s="157"/>
      <c r="AD24" s="157"/>
      <c r="AE24" s="157"/>
      <c r="AF24" s="157"/>
      <c r="AG24" s="157"/>
      <c r="AH24" s="157"/>
      <c r="AI24" s="157"/>
      <c r="AJ24" s="157"/>
      <c r="AK24" s="157"/>
      <c r="AL24" s="157"/>
      <c r="AM24" s="157"/>
      <c r="AN24" s="157" t="str">
        <f>IFERROR(VLOOKUP($G$20,地場産品基準!$A$4:$O$15,11,FALSE),"")</f>
        <v/>
      </c>
      <c r="AO24" s="157"/>
      <c r="AP24" s="157"/>
      <c r="AQ24" s="157"/>
      <c r="AR24" s="157"/>
      <c r="AS24" s="157"/>
      <c r="AT24" s="157"/>
      <c r="AU24" s="157"/>
      <c r="AV24" s="157"/>
      <c r="AW24" s="157"/>
      <c r="AX24" s="157"/>
      <c r="AY24" s="157"/>
    </row>
    <row r="25" spans="1:51" ht="17.25" customHeight="1">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Z25" s="154"/>
      <c r="AA25" s="154"/>
      <c r="AB25" s="158"/>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row>
    <row r="26" spans="1:51" ht="17.25" customHeight="1">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Z26" s="154"/>
      <c r="AA26" s="154"/>
      <c r="AB26" s="158"/>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row>
    <row r="27" spans="1:51" ht="22.5" customHeight="1">
      <c r="A27" s="151" t="s">
        <v>93</v>
      </c>
      <c r="B27" s="152"/>
      <c r="C27" s="152"/>
      <c r="D27" s="152"/>
      <c r="E27" s="152"/>
      <c r="F27" s="152"/>
      <c r="G27" s="152"/>
      <c r="H27" s="152"/>
      <c r="I27" s="152"/>
      <c r="J27" s="152"/>
      <c r="K27" s="152"/>
      <c r="L27" s="153"/>
      <c r="M27" s="151" t="s">
        <v>94</v>
      </c>
      <c r="N27" s="152"/>
      <c r="O27" s="152"/>
      <c r="P27" s="152"/>
      <c r="Q27" s="152"/>
      <c r="R27" s="152"/>
      <c r="S27" s="152"/>
      <c r="T27" s="152"/>
      <c r="U27" s="152"/>
      <c r="V27" s="152"/>
      <c r="W27" s="152"/>
      <c r="X27" s="153"/>
      <c r="Z27" s="154"/>
      <c r="AA27" s="154"/>
      <c r="AB27" s="152" t="s">
        <v>93</v>
      </c>
      <c r="AC27" s="152"/>
      <c r="AD27" s="152"/>
      <c r="AE27" s="152"/>
      <c r="AF27" s="152"/>
      <c r="AG27" s="152"/>
      <c r="AH27" s="152"/>
      <c r="AI27" s="152"/>
      <c r="AJ27" s="152"/>
      <c r="AK27" s="152"/>
      <c r="AL27" s="152"/>
      <c r="AM27" s="153"/>
      <c r="AN27" s="151" t="s">
        <v>94</v>
      </c>
      <c r="AO27" s="152"/>
      <c r="AP27" s="152"/>
      <c r="AQ27" s="152"/>
      <c r="AR27" s="152"/>
      <c r="AS27" s="152"/>
      <c r="AT27" s="152"/>
      <c r="AU27" s="152"/>
      <c r="AV27" s="152"/>
      <c r="AW27" s="152"/>
      <c r="AX27" s="152"/>
      <c r="AY27" s="153"/>
    </row>
    <row r="28" spans="1:51" ht="22.5" customHeight="1">
      <c r="A28" s="154" t="s">
        <v>91</v>
      </c>
      <c r="B28" s="154"/>
      <c r="C28" s="154"/>
      <c r="D28" s="155" t="str">
        <f>IFERROR(VLOOKUP($G$20,地場産品基準!$A$4:$H$15,5,FALSE),"")</f>
        <v/>
      </c>
      <c r="E28" s="155"/>
      <c r="F28" s="155"/>
      <c r="G28" s="155"/>
      <c r="H28" s="155"/>
      <c r="I28" s="155"/>
      <c r="J28" s="155"/>
      <c r="K28" s="155"/>
      <c r="L28" s="155"/>
      <c r="M28" s="154" t="s">
        <v>91</v>
      </c>
      <c r="N28" s="154"/>
      <c r="O28" s="154"/>
      <c r="P28" s="155" t="str">
        <f>IFERROR(VLOOKUP($G$20,地場産品基準!$A$4:$H$15,6,FALSE),"")</f>
        <v/>
      </c>
      <c r="Q28" s="155"/>
      <c r="R28" s="155"/>
      <c r="S28" s="155"/>
      <c r="T28" s="155"/>
      <c r="U28" s="155"/>
      <c r="V28" s="155"/>
      <c r="W28" s="155"/>
      <c r="X28" s="155"/>
      <c r="Z28" s="154"/>
      <c r="AA28" s="154"/>
      <c r="AB28" s="153" t="s">
        <v>91</v>
      </c>
      <c r="AC28" s="154"/>
      <c r="AD28" s="154"/>
      <c r="AE28" s="155" t="str">
        <f>IFERROR(VLOOKUP($G$20,地場産品基準!$A$4:$H$15,5,FALSE),"")</f>
        <v/>
      </c>
      <c r="AF28" s="155"/>
      <c r="AG28" s="155"/>
      <c r="AH28" s="155"/>
      <c r="AI28" s="155"/>
      <c r="AJ28" s="155"/>
      <c r="AK28" s="155"/>
      <c r="AL28" s="155"/>
      <c r="AM28" s="155"/>
      <c r="AN28" s="154" t="s">
        <v>91</v>
      </c>
      <c r="AO28" s="154"/>
      <c r="AP28" s="154"/>
      <c r="AQ28" s="155" t="str">
        <f>IFERROR(VLOOKUP($G$20,地場産品基準!$A$4:$H$15,6,FALSE),"")</f>
        <v/>
      </c>
      <c r="AR28" s="155"/>
      <c r="AS28" s="155"/>
      <c r="AT28" s="155"/>
      <c r="AU28" s="155"/>
      <c r="AV28" s="155"/>
      <c r="AW28" s="155"/>
      <c r="AX28" s="155"/>
      <c r="AY28" s="155"/>
    </row>
    <row r="29" spans="1:51" ht="22.5" customHeight="1">
      <c r="A29" s="154"/>
      <c r="B29" s="154"/>
      <c r="C29" s="154"/>
      <c r="D29" s="155"/>
      <c r="E29" s="155"/>
      <c r="F29" s="155"/>
      <c r="G29" s="155"/>
      <c r="H29" s="155"/>
      <c r="I29" s="155"/>
      <c r="J29" s="155"/>
      <c r="K29" s="155"/>
      <c r="L29" s="155"/>
      <c r="M29" s="154"/>
      <c r="N29" s="154"/>
      <c r="O29" s="154"/>
      <c r="P29" s="155"/>
      <c r="Q29" s="155"/>
      <c r="R29" s="155"/>
      <c r="S29" s="155"/>
      <c r="T29" s="155"/>
      <c r="U29" s="155"/>
      <c r="V29" s="155"/>
      <c r="W29" s="155"/>
      <c r="X29" s="155"/>
      <c r="Z29" s="154"/>
      <c r="AA29" s="154"/>
      <c r="AB29" s="153"/>
      <c r="AC29" s="154"/>
      <c r="AD29" s="154"/>
      <c r="AE29" s="155"/>
      <c r="AF29" s="155"/>
      <c r="AG29" s="155"/>
      <c r="AH29" s="155"/>
      <c r="AI29" s="155"/>
      <c r="AJ29" s="155"/>
      <c r="AK29" s="155"/>
      <c r="AL29" s="155"/>
      <c r="AM29" s="155"/>
      <c r="AN29" s="154"/>
      <c r="AO29" s="154"/>
      <c r="AP29" s="154"/>
      <c r="AQ29" s="155"/>
      <c r="AR29" s="155"/>
      <c r="AS29" s="155"/>
      <c r="AT29" s="155"/>
      <c r="AU29" s="155"/>
      <c r="AV29" s="155"/>
      <c r="AW29" s="155"/>
      <c r="AX29" s="155"/>
      <c r="AY29" s="155"/>
    </row>
    <row r="30" spans="1:51" ht="17.25" customHeight="1">
      <c r="A30" s="156"/>
      <c r="B30" s="156"/>
      <c r="C30" s="156"/>
      <c r="D30" s="156"/>
      <c r="E30" s="156"/>
      <c r="F30" s="156"/>
      <c r="G30" s="156"/>
      <c r="H30" s="156"/>
      <c r="I30" s="156"/>
      <c r="J30" s="156"/>
      <c r="K30" s="156"/>
      <c r="L30" s="156"/>
      <c r="M30" s="171"/>
      <c r="N30" s="171"/>
      <c r="O30" s="171"/>
      <c r="P30" s="171"/>
      <c r="Q30" s="171"/>
      <c r="R30" s="171"/>
      <c r="S30" s="171"/>
      <c r="T30" s="171"/>
      <c r="U30" s="171"/>
      <c r="V30" s="171"/>
      <c r="W30" s="171"/>
      <c r="X30" s="171"/>
      <c r="Z30" s="154"/>
      <c r="AA30" s="154"/>
      <c r="AB30" s="158" t="str">
        <f>IFERROR(VLOOKUP($G$20,地場産品基準!$A$4:$O$15,12,FALSE),"")</f>
        <v/>
      </c>
      <c r="AC30" s="157"/>
      <c r="AD30" s="157"/>
      <c r="AE30" s="157"/>
      <c r="AF30" s="157"/>
      <c r="AG30" s="157"/>
      <c r="AH30" s="157"/>
      <c r="AI30" s="157"/>
      <c r="AJ30" s="157"/>
      <c r="AK30" s="157"/>
      <c r="AL30" s="157"/>
      <c r="AM30" s="157"/>
      <c r="AN30" s="159" t="str">
        <f>IFERROR(VLOOKUP($G$20,地場産品基準!$A$4:$O$15,13,FALSE),"")</f>
        <v/>
      </c>
      <c r="AO30" s="159"/>
      <c r="AP30" s="159"/>
      <c r="AQ30" s="159"/>
      <c r="AR30" s="159"/>
      <c r="AS30" s="159"/>
      <c r="AT30" s="159"/>
      <c r="AU30" s="159"/>
      <c r="AV30" s="159"/>
      <c r="AW30" s="159"/>
      <c r="AX30" s="159"/>
      <c r="AY30" s="159"/>
    </row>
    <row r="31" spans="1:51" ht="17.25" customHeight="1">
      <c r="A31" s="156"/>
      <c r="B31" s="156"/>
      <c r="C31" s="156"/>
      <c r="D31" s="156"/>
      <c r="E31" s="156"/>
      <c r="F31" s="156"/>
      <c r="G31" s="156"/>
      <c r="H31" s="156"/>
      <c r="I31" s="156"/>
      <c r="J31" s="156"/>
      <c r="K31" s="156"/>
      <c r="L31" s="156"/>
      <c r="M31" s="171"/>
      <c r="N31" s="171"/>
      <c r="O31" s="171"/>
      <c r="P31" s="171"/>
      <c r="Q31" s="171"/>
      <c r="R31" s="171"/>
      <c r="S31" s="171"/>
      <c r="T31" s="171"/>
      <c r="U31" s="171"/>
      <c r="V31" s="171"/>
      <c r="W31" s="171"/>
      <c r="X31" s="171"/>
      <c r="Z31" s="154"/>
      <c r="AA31" s="154"/>
      <c r="AB31" s="158"/>
      <c r="AC31" s="157"/>
      <c r="AD31" s="157"/>
      <c r="AE31" s="157"/>
      <c r="AF31" s="157"/>
      <c r="AG31" s="157"/>
      <c r="AH31" s="157"/>
      <c r="AI31" s="157"/>
      <c r="AJ31" s="157"/>
      <c r="AK31" s="157"/>
      <c r="AL31" s="157"/>
      <c r="AM31" s="157"/>
      <c r="AN31" s="159"/>
      <c r="AO31" s="159"/>
      <c r="AP31" s="159"/>
      <c r="AQ31" s="159"/>
      <c r="AR31" s="159"/>
      <c r="AS31" s="159"/>
      <c r="AT31" s="159"/>
      <c r="AU31" s="159"/>
      <c r="AV31" s="159"/>
      <c r="AW31" s="159"/>
      <c r="AX31" s="159"/>
      <c r="AY31" s="159"/>
    </row>
    <row r="32" spans="1:51" ht="17.25" customHeight="1">
      <c r="A32" s="156"/>
      <c r="B32" s="156"/>
      <c r="C32" s="156"/>
      <c r="D32" s="156"/>
      <c r="E32" s="156"/>
      <c r="F32" s="156"/>
      <c r="G32" s="156"/>
      <c r="H32" s="156"/>
      <c r="I32" s="156"/>
      <c r="J32" s="156"/>
      <c r="K32" s="156"/>
      <c r="L32" s="156"/>
      <c r="M32" s="171"/>
      <c r="N32" s="171"/>
      <c r="O32" s="171"/>
      <c r="P32" s="171"/>
      <c r="Q32" s="171"/>
      <c r="R32" s="171"/>
      <c r="S32" s="171"/>
      <c r="T32" s="171"/>
      <c r="U32" s="171"/>
      <c r="V32" s="171"/>
      <c r="W32" s="171"/>
      <c r="X32" s="171"/>
      <c r="Z32" s="154"/>
      <c r="AA32" s="154"/>
      <c r="AB32" s="158"/>
      <c r="AC32" s="157"/>
      <c r="AD32" s="157"/>
      <c r="AE32" s="157"/>
      <c r="AF32" s="157"/>
      <c r="AG32" s="157"/>
      <c r="AH32" s="157"/>
      <c r="AI32" s="157"/>
      <c r="AJ32" s="157"/>
      <c r="AK32" s="157"/>
      <c r="AL32" s="157"/>
      <c r="AM32" s="157"/>
      <c r="AN32" s="159"/>
      <c r="AO32" s="159"/>
      <c r="AP32" s="159"/>
      <c r="AQ32" s="159"/>
      <c r="AR32" s="159"/>
      <c r="AS32" s="159"/>
      <c r="AT32" s="159"/>
      <c r="AU32" s="159"/>
      <c r="AV32" s="159"/>
      <c r="AW32" s="159"/>
      <c r="AX32" s="159"/>
      <c r="AY32" s="159"/>
    </row>
    <row r="33" spans="1:51" ht="22.5" customHeight="1">
      <c r="A33" s="151" t="s">
        <v>95</v>
      </c>
      <c r="B33" s="152"/>
      <c r="C33" s="152"/>
      <c r="D33" s="152"/>
      <c r="E33" s="152"/>
      <c r="F33" s="152"/>
      <c r="G33" s="152"/>
      <c r="H33" s="152"/>
      <c r="I33" s="152"/>
      <c r="J33" s="152"/>
      <c r="K33" s="152"/>
      <c r="L33" s="153"/>
      <c r="M33" s="151" t="s">
        <v>118</v>
      </c>
      <c r="N33" s="152"/>
      <c r="O33" s="152"/>
      <c r="P33" s="152"/>
      <c r="Q33" s="152"/>
      <c r="R33" s="152"/>
      <c r="S33" s="152"/>
      <c r="T33" s="152"/>
      <c r="U33" s="152"/>
      <c r="V33" s="152"/>
      <c r="W33" s="152"/>
      <c r="X33" s="153"/>
      <c r="Z33" s="154"/>
      <c r="AA33" s="154"/>
      <c r="AB33" s="152" t="s">
        <v>95</v>
      </c>
      <c r="AC33" s="152"/>
      <c r="AD33" s="152"/>
      <c r="AE33" s="152"/>
      <c r="AF33" s="152"/>
      <c r="AG33" s="152"/>
      <c r="AH33" s="152"/>
      <c r="AI33" s="152"/>
      <c r="AJ33" s="152"/>
      <c r="AK33" s="152"/>
      <c r="AL33" s="152"/>
      <c r="AM33" s="153"/>
      <c r="AN33" s="151" t="s">
        <v>118</v>
      </c>
      <c r="AO33" s="152"/>
      <c r="AP33" s="152"/>
      <c r="AQ33" s="152"/>
      <c r="AR33" s="152"/>
      <c r="AS33" s="152"/>
      <c r="AT33" s="152"/>
      <c r="AU33" s="152"/>
      <c r="AV33" s="152"/>
      <c r="AW33" s="152"/>
      <c r="AX33" s="152"/>
      <c r="AY33" s="153"/>
    </row>
    <row r="34" spans="1:51" ht="22.5" customHeight="1">
      <c r="A34" s="154" t="s">
        <v>91</v>
      </c>
      <c r="B34" s="154"/>
      <c r="C34" s="154"/>
      <c r="D34" s="155" t="str">
        <f>IFERROR(VLOOKUP($G$20,地場産品基準!$A$4:$H$15,7,FALSE),"")</f>
        <v/>
      </c>
      <c r="E34" s="155"/>
      <c r="F34" s="155"/>
      <c r="G34" s="155"/>
      <c r="H34" s="155"/>
      <c r="I34" s="155"/>
      <c r="J34" s="155"/>
      <c r="K34" s="155"/>
      <c r="L34" s="155"/>
      <c r="M34" s="154" t="s">
        <v>91</v>
      </c>
      <c r="N34" s="154"/>
      <c r="O34" s="154"/>
      <c r="P34" s="155" t="str">
        <f>IFERROR(VLOOKUP($G$20,地場産品基準!$A$4:$H$15,8,FALSE),"")</f>
        <v/>
      </c>
      <c r="Q34" s="155"/>
      <c r="R34" s="155"/>
      <c r="S34" s="155"/>
      <c r="T34" s="155"/>
      <c r="U34" s="155"/>
      <c r="V34" s="155"/>
      <c r="W34" s="155"/>
      <c r="X34" s="155"/>
      <c r="Z34" s="154"/>
      <c r="AA34" s="154"/>
      <c r="AB34" s="153" t="s">
        <v>91</v>
      </c>
      <c r="AC34" s="154"/>
      <c r="AD34" s="154"/>
      <c r="AE34" s="155" t="str">
        <f>IFERROR(VLOOKUP($G$20,地場産品基準!$A$4:$H$15,7,FALSE),"")</f>
        <v/>
      </c>
      <c r="AF34" s="155"/>
      <c r="AG34" s="155"/>
      <c r="AH34" s="155"/>
      <c r="AI34" s="155"/>
      <c r="AJ34" s="155"/>
      <c r="AK34" s="155"/>
      <c r="AL34" s="155"/>
      <c r="AM34" s="155"/>
      <c r="AN34" s="154" t="s">
        <v>91</v>
      </c>
      <c r="AO34" s="154"/>
      <c r="AP34" s="154"/>
      <c r="AQ34" s="155" t="str">
        <f>IFERROR(VLOOKUP($G$20,地場産品基準!$A$4:$H$15,8,FALSE),"")</f>
        <v/>
      </c>
      <c r="AR34" s="155"/>
      <c r="AS34" s="155"/>
      <c r="AT34" s="155"/>
      <c r="AU34" s="155"/>
      <c r="AV34" s="155"/>
      <c r="AW34" s="155"/>
      <c r="AX34" s="155"/>
      <c r="AY34" s="155"/>
    </row>
    <row r="35" spans="1:51" ht="22.5" customHeight="1">
      <c r="A35" s="154"/>
      <c r="B35" s="154"/>
      <c r="C35" s="154"/>
      <c r="D35" s="155"/>
      <c r="E35" s="155"/>
      <c r="F35" s="155"/>
      <c r="G35" s="155"/>
      <c r="H35" s="155"/>
      <c r="I35" s="155"/>
      <c r="J35" s="155"/>
      <c r="K35" s="155"/>
      <c r="L35" s="155"/>
      <c r="M35" s="154"/>
      <c r="N35" s="154"/>
      <c r="O35" s="154"/>
      <c r="P35" s="155"/>
      <c r="Q35" s="155"/>
      <c r="R35" s="155"/>
      <c r="S35" s="155"/>
      <c r="T35" s="155"/>
      <c r="U35" s="155"/>
      <c r="V35" s="155"/>
      <c r="W35" s="155"/>
      <c r="X35" s="155"/>
      <c r="Z35" s="154"/>
      <c r="AA35" s="154"/>
      <c r="AB35" s="153"/>
      <c r="AC35" s="154"/>
      <c r="AD35" s="154"/>
      <c r="AE35" s="155"/>
      <c r="AF35" s="155"/>
      <c r="AG35" s="155"/>
      <c r="AH35" s="155"/>
      <c r="AI35" s="155"/>
      <c r="AJ35" s="155"/>
      <c r="AK35" s="155"/>
      <c r="AL35" s="155"/>
      <c r="AM35" s="155"/>
      <c r="AN35" s="154"/>
      <c r="AO35" s="154"/>
      <c r="AP35" s="154"/>
      <c r="AQ35" s="155"/>
      <c r="AR35" s="155"/>
      <c r="AS35" s="155"/>
      <c r="AT35" s="155"/>
      <c r="AU35" s="155"/>
      <c r="AV35" s="155"/>
      <c r="AW35" s="155"/>
      <c r="AX35" s="155"/>
      <c r="AY35" s="155"/>
    </row>
    <row r="36" spans="1:51" ht="17.25" customHeight="1">
      <c r="A36" s="171"/>
      <c r="B36" s="171"/>
      <c r="C36" s="171"/>
      <c r="D36" s="171"/>
      <c r="E36" s="171"/>
      <c r="F36" s="171"/>
      <c r="G36" s="171"/>
      <c r="H36" s="171"/>
      <c r="I36" s="171"/>
      <c r="J36" s="171"/>
      <c r="K36" s="171"/>
      <c r="L36" s="171"/>
      <c r="M36" s="156"/>
      <c r="N36" s="156"/>
      <c r="O36" s="156"/>
      <c r="P36" s="156"/>
      <c r="Q36" s="156"/>
      <c r="R36" s="156"/>
      <c r="S36" s="156"/>
      <c r="T36" s="156"/>
      <c r="U36" s="156"/>
      <c r="V36" s="156"/>
      <c r="W36" s="156"/>
      <c r="X36" s="156"/>
      <c r="Z36" s="154"/>
      <c r="AA36" s="154"/>
      <c r="AB36" s="160" t="str">
        <f>IFERROR(VLOOKUP($G$20,地場産品基準!$A$4:$O$15,14,FALSE),"")</f>
        <v/>
      </c>
      <c r="AC36" s="159"/>
      <c r="AD36" s="159"/>
      <c r="AE36" s="159"/>
      <c r="AF36" s="159"/>
      <c r="AG36" s="159"/>
      <c r="AH36" s="159"/>
      <c r="AI36" s="159"/>
      <c r="AJ36" s="159"/>
      <c r="AK36" s="159"/>
      <c r="AL36" s="159"/>
      <c r="AM36" s="159"/>
      <c r="AN36" s="157" t="str">
        <f>IFERROR(VLOOKUP($G$20,地場産品基準!$A$4:$O$15,15,FALSE),"")</f>
        <v/>
      </c>
      <c r="AO36" s="157"/>
      <c r="AP36" s="157"/>
      <c r="AQ36" s="157"/>
      <c r="AR36" s="157"/>
      <c r="AS36" s="157"/>
      <c r="AT36" s="157"/>
      <c r="AU36" s="157"/>
      <c r="AV36" s="157"/>
      <c r="AW36" s="157"/>
      <c r="AX36" s="157"/>
      <c r="AY36" s="157"/>
    </row>
    <row r="37" spans="1:51" ht="17.25" customHeight="1">
      <c r="A37" s="171"/>
      <c r="B37" s="171"/>
      <c r="C37" s="171"/>
      <c r="D37" s="171"/>
      <c r="E37" s="171"/>
      <c r="F37" s="171"/>
      <c r="G37" s="171"/>
      <c r="H37" s="171"/>
      <c r="I37" s="171"/>
      <c r="J37" s="171"/>
      <c r="K37" s="171"/>
      <c r="L37" s="171"/>
      <c r="M37" s="156"/>
      <c r="N37" s="156"/>
      <c r="O37" s="156"/>
      <c r="P37" s="156"/>
      <c r="Q37" s="156"/>
      <c r="R37" s="156"/>
      <c r="S37" s="156"/>
      <c r="T37" s="156"/>
      <c r="U37" s="156"/>
      <c r="V37" s="156"/>
      <c r="W37" s="156"/>
      <c r="X37" s="156"/>
      <c r="Z37" s="154"/>
      <c r="AA37" s="154"/>
      <c r="AB37" s="160"/>
      <c r="AC37" s="159"/>
      <c r="AD37" s="159"/>
      <c r="AE37" s="159"/>
      <c r="AF37" s="159"/>
      <c r="AG37" s="159"/>
      <c r="AH37" s="159"/>
      <c r="AI37" s="159"/>
      <c r="AJ37" s="159"/>
      <c r="AK37" s="159"/>
      <c r="AL37" s="159"/>
      <c r="AM37" s="159"/>
      <c r="AN37" s="157"/>
      <c r="AO37" s="157"/>
      <c r="AP37" s="157"/>
      <c r="AQ37" s="157"/>
      <c r="AR37" s="157"/>
      <c r="AS37" s="157"/>
      <c r="AT37" s="157"/>
      <c r="AU37" s="157"/>
      <c r="AV37" s="157"/>
      <c r="AW37" s="157"/>
      <c r="AX37" s="157"/>
      <c r="AY37" s="157"/>
    </row>
    <row r="38" spans="1:51" ht="17.25" customHeight="1">
      <c r="A38" s="171"/>
      <c r="B38" s="171"/>
      <c r="C38" s="171"/>
      <c r="D38" s="171"/>
      <c r="E38" s="171"/>
      <c r="F38" s="171"/>
      <c r="G38" s="171"/>
      <c r="H38" s="171"/>
      <c r="I38" s="171"/>
      <c r="J38" s="171"/>
      <c r="K38" s="171"/>
      <c r="L38" s="171"/>
      <c r="M38" s="156"/>
      <c r="N38" s="156"/>
      <c r="O38" s="156"/>
      <c r="P38" s="156"/>
      <c r="Q38" s="156"/>
      <c r="R38" s="156"/>
      <c r="S38" s="156"/>
      <c r="T38" s="156"/>
      <c r="U38" s="156"/>
      <c r="V38" s="156"/>
      <c r="W38" s="156"/>
      <c r="X38" s="156"/>
      <c r="Z38" s="154"/>
      <c r="AA38" s="154"/>
      <c r="AB38" s="160"/>
      <c r="AC38" s="159"/>
      <c r="AD38" s="159"/>
      <c r="AE38" s="159"/>
      <c r="AF38" s="159"/>
      <c r="AG38" s="159"/>
      <c r="AH38" s="159"/>
      <c r="AI38" s="159"/>
      <c r="AJ38" s="159"/>
      <c r="AK38" s="159"/>
      <c r="AL38" s="159"/>
      <c r="AM38" s="159"/>
      <c r="AN38" s="157"/>
      <c r="AO38" s="157"/>
      <c r="AP38" s="157"/>
      <c r="AQ38" s="157"/>
      <c r="AR38" s="157"/>
      <c r="AS38" s="157"/>
      <c r="AT38" s="157"/>
      <c r="AU38" s="157"/>
      <c r="AV38" s="157"/>
      <c r="AW38" s="157"/>
      <c r="AX38" s="157"/>
      <c r="AY38" s="157"/>
    </row>
  </sheetData>
  <sheetProtection algorithmName="SHA-512" hashValue="W35y3riHq2jy7FNCbXg4bZb4YQh6+snFpSjwAUVR7V7CJiy0C2U7gALvL3ogWf06B5H6qamcxbU5npzRJXcREw==" saltValue="vdy/+ToOpruxptWiA/7Q5Q==" spinCount="100000" sheet="1" objects="1" scenarios="1"/>
  <mergeCells count="125">
    <mergeCell ref="P4:X4"/>
    <mergeCell ref="D11:H12"/>
    <mergeCell ref="U12:X12"/>
    <mergeCell ref="S12:T12"/>
    <mergeCell ref="I12:J12"/>
    <mergeCell ref="M30:X32"/>
    <mergeCell ref="D14:E15"/>
    <mergeCell ref="R16:S16"/>
    <mergeCell ref="U16:V16"/>
    <mergeCell ref="T13:U13"/>
    <mergeCell ref="A19:X19"/>
    <mergeCell ref="A22:C23"/>
    <mergeCell ref="D22:L23"/>
    <mergeCell ref="M22:O23"/>
    <mergeCell ref="P22:X23"/>
    <mergeCell ref="A21:L21"/>
    <mergeCell ref="M21:X21"/>
    <mergeCell ref="A10:C12"/>
    <mergeCell ref="K12:L12"/>
    <mergeCell ref="D18:E18"/>
    <mergeCell ref="F18:X18"/>
    <mergeCell ref="D4:L4"/>
    <mergeCell ref="D17:E17"/>
    <mergeCell ref="D16:E16"/>
    <mergeCell ref="R1:S1"/>
    <mergeCell ref="G3:H3"/>
    <mergeCell ref="M4:O4"/>
    <mergeCell ref="V8:X8"/>
    <mergeCell ref="D8:I8"/>
    <mergeCell ref="S8:T8"/>
    <mergeCell ref="K8:M8"/>
    <mergeCell ref="A1:J1"/>
    <mergeCell ref="A3:C3"/>
    <mergeCell ref="I3:J3"/>
    <mergeCell ref="A8:C9"/>
    <mergeCell ref="D9:X9"/>
    <mergeCell ref="M5:O5"/>
    <mergeCell ref="J5:L5"/>
    <mergeCell ref="M6:O6"/>
    <mergeCell ref="K3:X3"/>
    <mergeCell ref="P6:Q6"/>
    <mergeCell ref="S6:T6"/>
    <mergeCell ref="V6:X6"/>
    <mergeCell ref="P5:X5"/>
    <mergeCell ref="A7:C7"/>
    <mergeCell ref="D7:X7"/>
    <mergeCell ref="D6:L6"/>
    <mergeCell ref="A4:C4"/>
    <mergeCell ref="A6:C6"/>
    <mergeCell ref="A5:C5"/>
    <mergeCell ref="R13:S13"/>
    <mergeCell ref="A13:C13"/>
    <mergeCell ref="E13:G13"/>
    <mergeCell ref="I13:K13"/>
    <mergeCell ref="M13:N13"/>
    <mergeCell ref="O13:P13"/>
    <mergeCell ref="A14:C18"/>
    <mergeCell ref="G14:H14"/>
    <mergeCell ref="G15:H15"/>
    <mergeCell ref="J15:K15"/>
    <mergeCell ref="R15:S15"/>
    <mergeCell ref="D5:E5"/>
    <mergeCell ref="G5:H5"/>
    <mergeCell ref="P12:Q12"/>
    <mergeCell ref="M12:N12"/>
    <mergeCell ref="I10:X11"/>
    <mergeCell ref="D10:E10"/>
    <mergeCell ref="F10:H10"/>
    <mergeCell ref="Z19:AD19"/>
    <mergeCell ref="Z20:AA38"/>
    <mergeCell ref="AB20:AD20"/>
    <mergeCell ref="F16:G16"/>
    <mergeCell ref="H16:K16"/>
    <mergeCell ref="L16:M16"/>
    <mergeCell ref="O16:P16"/>
    <mergeCell ref="O17:P17"/>
    <mergeCell ref="Q17:R17"/>
    <mergeCell ref="T17:U17"/>
    <mergeCell ref="K20:X20"/>
    <mergeCell ref="A20:F20"/>
    <mergeCell ref="A36:L38"/>
    <mergeCell ref="M36:X38"/>
    <mergeCell ref="G20:J20"/>
    <mergeCell ref="V17:W17"/>
    <mergeCell ref="AN36:AY38"/>
    <mergeCell ref="AB21:AM21"/>
    <mergeCell ref="AN21:AY21"/>
    <mergeCell ref="AB22:AD23"/>
    <mergeCell ref="AE22:AM23"/>
    <mergeCell ref="AN22:AP23"/>
    <mergeCell ref="AQ22:AY23"/>
    <mergeCell ref="AB24:AM26"/>
    <mergeCell ref="AN24:AY26"/>
    <mergeCell ref="AB27:AM27"/>
    <mergeCell ref="AN27:AY27"/>
    <mergeCell ref="AB28:AD29"/>
    <mergeCell ref="AE28:AM29"/>
    <mergeCell ref="AB30:AM32"/>
    <mergeCell ref="AN30:AY32"/>
    <mergeCell ref="AB33:AM33"/>
    <mergeCell ref="AB36:AM38"/>
    <mergeCell ref="B2:E2"/>
    <mergeCell ref="AE20:AY20"/>
    <mergeCell ref="AN33:AY33"/>
    <mergeCell ref="AB34:AD35"/>
    <mergeCell ref="AE34:AM35"/>
    <mergeCell ref="AN34:AP35"/>
    <mergeCell ref="AQ34:AY35"/>
    <mergeCell ref="AN28:AP29"/>
    <mergeCell ref="AQ28:AY29"/>
    <mergeCell ref="A33:L33"/>
    <mergeCell ref="M33:X33"/>
    <mergeCell ref="A30:L32"/>
    <mergeCell ref="A34:C35"/>
    <mergeCell ref="D34:L35"/>
    <mergeCell ref="M34:O35"/>
    <mergeCell ref="P34:X35"/>
    <mergeCell ref="A27:L27"/>
    <mergeCell ref="M27:X27"/>
    <mergeCell ref="A24:L26"/>
    <mergeCell ref="M24:X26"/>
    <mergeCell ref="A28:C29"/>
    <mergeCell ref="D28:L29"/>
    <mergeCell ref="M28:O29"/>
    <mergeCell ref="P28:X29"/>
  </mergeCells>
  <phoneticPr fontId="1"/>
  <conditionalFormatting sqref="A24:L26">
    <cfRule type="expression" dxfId="82" priority="2">
      <formula>$D$22="シート「【6号・セットのみ】地場産品基準確認」の作成"</formula>
    </cfRule>
    <cfRule type="expression" dxfId="81" priority="13">
      <formula>$D$22=""</formula>
    </cfRule>
    <cfRule type="expression" dxfId="80" priority="16">
      <formula>NOT($D$22="記載不要")</formula>
    </cfRule>
  </conditionalFormatting>
  <conditionalFormatting sqref="A30:L32">
    <cfRule type="expression" dxfId="79" priority="10">
      <formula>$D$28=""</formula>
    </cfRule>
    <cfRule type="expression" dxfId="78" priority="11">
      <formula>NOT($D$28="記載不要")</formula>
    </cfRule>
  </conditionalFormatting>
  <conditionalFormatting sqref="A36:L38">
    <cfRule type="expression" dxfId="77" priority="6">
      <formula>$D$34=""</formula>
    </cfRule>
    <cfRule type="expression" dxfId="76" priority="7">
      <formula>NOT($D$34="記載不要")</formula>
    </cfRule>
  </conditionalFormatting>
  <conditionalFormatting sqref="A24:X26 A30:X32 A36:X38">
    <cfRule type="notContainsBlanks" dxfId="75" priority="3">
      <formula>LEN(TRIM(A24))&gt;0</formula>
    </cfRule>
  </conditionalFormatting>
  <conditionalFormatting sqref="D13 H13">
    <cfRule type="expression" dxfId="74" priority="22">
      <formula>AND($D$13="",$H$13="")</formula>
    </cfRule>
  </conditionalFormatting>
  <conditionalFormatting sqref="F14:F15">
    <cfRule type="expression" dxfId="73" priority="19">
      <formula>AND($F$14="",$F$15="")</formula>
    </cfRule>
  </conditionalFormatting>
  <conditionalFormatting sqref="M24:X26">
    <cfRule type="expression" dxfId="72" priority="12">
      <formula>$P$22=""</formula>
    </cfRule>
    <cfRule type="expression" dxfId="71" priority="14">
      <formula>NOT($P$22="記載不要")</formula>
    </cfRule>
  </conditionalFormatting>
  <conditionalFormatting sqref="M30:X32">
    <cfRule type="expression" dxfId="70" priority="8">
      <formula>$P$28=""</formula>
    </cfRule>
    <cfRule type="expression" dxfId="69" priority="9">
      <formula>NOT($P$28="記載不要")</formula>
    </cfRule>
  </conditionalFormatting>
  <conditionalFormatting sqref="M36:X38">
    <cfRule type="expression" dxfId="68" priority="4">
      <formula>$P$34=""</formula>
    </cfRule>
    <cfRule type="expression" dxfId="67" priority="5">
      <formula>NOT($P$34="記載不要")</formula>
    </cfRule>
  </conditionalFormatting>
  <conditionalFormatting sqref="N8 R8 U8">
    <cfRule type="expression" dxfId="66" priority="21">
      <formula>AND($N$8="",$R$8="",$U$8="")</formula>
    </cfRule>
  </conditionalFormatting>
  <conditionalFormatting sqref="N16 Q16 T16">
    <cfRule type="expression" dxfId="65" priority="18">
      <formula>AND($N$16="",$Q$16="",$T$16="")</formula>
    </cfRule>
  </conditionalFormatting>
  <conditionalFormatting sqref="R1 U1 W1 E3 G3 K3 P4:P5 D4:D8 G5 J5 F10 I10 I12 M12 P12 F16 G17 J17 M17 V17 G20">
    <cfRule type="containsBlanks" dxfId="64" priority="26">
      <formula>LEN(TRIM(D1))=0</formula>
    </cfRule>
  </conditionalFormatting>
  <dataValidations count="20">
    <dataValidation type="textLength" allowBlank="1" showInputMessage="1" showErrorMessage="1" sqref="G3:H3" xr:uid="{00000000-0002-0000-0100-000010000000}">
      <formula1>4</formula1>
      <formula2>4</formula2>
    </dataValidation>
    <dataValidation type="whole" allowBlank="1" showInputMessage="1" showErrorMessage="1" sqref="F16:G16" xr:uid="{00000000-0002-0000-0100-00000F000000}">
      <formula1>0</formula1>
      <formula2>999</formula2>
    </dataValidation>
    <dataValidation type="decimal" allowBlank="1" showInputMessage="1" showErrorMessage="1" sqref="G17 J17 M17 V17:W17" xr:uid="{00000000-0002-0000-0100-00000E000000}">
      <formula1>0</formula1>
      <formula2>9999</formula2>
    </dataValidation>
    <dataValidation type="whole" allowBlank="1" showInputMessage="1" showErrorMessage="1" sqref="O13:P13 T13:U13" xr:uid="{00000000-0002-0000-0100-00000D000000}">
      <formula1>1</formula1>
      <formula2>99999</formula2>
    </dataValidation>
    <dataValidation type="list" allowBlank="1" showInputMessage="1" showErrorMessage="1" sqref="M12:N12" xr:uid="{6ADFD1B7-9063-4928-B85D-2E9F9B5E368D}">
      <formula1>"　,製造,出荷"</formula1>
    </dataValidation>
    <dataValidation type="whole" allowBlank="1" showInputMessage="1" showErrorMessage="1" sqref="D8:I8" xr:uid="{00000000-0002-0000-0100-00000B000000}">
      <formula1>1</formula1>
      <formula2>99999999</formula2>
    </dataValidation>
    <dataValidation type="textLength" allowBlank="1" showInputMessage="1" showErrorMessage="1" sqref="P6:Q6 S6:T6 V6:X6 D5:E5 G5:H5 J5:L5" xr:uid="{00000000-0002-0000-0100-00000A000000}">
      <formula1>2</formula1>
      <formula2>4</formula2>
    </dataValidation>
    <dataValidation type="whole" allowBlank="1" showInputMessage="1" showErrorMessage="1" sqref="E3" xr:uid="{00000000-0002-0000-0100-000009000000}">
      <formula1>100</formula1>
      <formula2>999</formula2>
    </dataValidation>
    <dataValidation type="list" allowBlank="1" showInputMessage="1" showErrorMessage="1" sqref="J15:K15 R15:S15" xr:uid="{00000000-0002-0000-0100-000007000000}">
      <formula1>"　,2026,2027,2028,2029,2030"</formula1>
    </dataValidation>
    <dataValidation type="list" allowBlank="1" showInputMessage="1" showErrorMessage="1" sqref="Q13 V13" xr:uid="{00000000-0002-0000-0100-000006000000}">
      <formula1>"個,セット"</formula1>
    </dataValidation>
    <dataValidation type="list" allowBlank="1" showInputMessage="1" showErrorMessage="1" sqref="N16 Q16 T16 N8 R8 U8 D13 H13 F14:F15" xr:uid="{00000000-0002-0000-0100-000004000000}">
      <formula1>"　,✓"</formula1>
    </dataValidation>
    <dataValidation type="custom" allowBlank="1" showInputMessage="1" showErrorMessage="1" error="応募資格_x000a_長岡市内に事業所（本店・支店問わない）がある法人、団体及び個人事業者であること" sqref="I3:J3" xr:uid="{00000000-0002-0000-0100-000003000000}">
      <formula1>"長岡市"</formula1>
    </dataValidation>
    <dataValidation type="list" allowBlank="1" showInputMessage="1" showErrorMessage="1" sqref="W15 O15 W1" xr:uid="{00000000-0002-0000-0100-000002000000}">
      <formula1>"1,2,3,4,5,6,7,8,9,10,11,12,13,14,15,16,17,18,19,20,21,22,23,24,25,26,27,28,29,30,31"</formula1>
    </dataValidation>
    <dataValidation type="list" allowBlank="1" showInputMessage="1" showErrorMessage="1" sqref="M15 U15 U1" xr:uid="{00000000-0002-0000-0100-000001000000}">
      <formula1>"1,2,3,4,5,6,7,8,9,10,11,12"</formula1>
    </dataValidation>
    <dataValidation type="list" allowBlank="1" showInputMessage="1" showErrorMessage="1" sqref="R2" xr:uid="{00000000-0002-0000-0100-000000000000}">
      <formula1>"5,6,7,8,9,10"</formula1>
    </dataValidation>
    <dataValidation type="list" showInputMessage="1" showErrorMessage="1" sqref="R12" xr:uid="{7D13EAB0-96FF-4FD1-9340-C0206DCF6F20}">
      <formula1>"　,日,ヵ月,年"</formula1>
    </dataValidation>
    <dataValidation type="list" allowBlank="1" showInputMessage="1" showErrorMessage="1" sqref="I12:J12" xr:uid="{5C55058B-186A-4B02-ABF9-890AFB7C7232}">
      <formula1>"　,賞味,消費"</formula1>
    </dataValidation>
    <dataValidation type="list" allowBlank="1" showInputMessage="1" showErrorMessage="1" sqref="F10:H10" xr:uid="{6ADAC0DC-AAB1-4905-B058-A21FEB54A3E9}">
      <formula1>"　,食品,食品以外,体験"</formula1>
    </dataValidation>
    <dataValidation type="list" allowBlank="1" showInputMessage="1" showErrorMessage="1" sqref="R1:S1" xr:uid="{3D4375F2-2F45-4A07-9230-CB2BCC88EB3C}">
      <formula1>"2026,2027,2028,2029,2030"</formula1>
    </dataValidation>
    <dataValidation type="whole" allowBlank="1" showInputMessage="1" showErrorMessage="1" sqref="M30:X32 A36:L38" xr:uid="{1E7C6120-C7FA-4B15-AE11-67D08B9B7FD1}">
      <formula1>0</formula1>
      <formula2>9999999</formula2>
    </dataValidation>
  </dataValidations>
  <hyperlinks>
    <hyperlink ref="Z19:AD19" location="【資料】地場産品類型!A1" display="【参考】地場産品類型" xr:uid="{01F846F9-ACC9-4AEB-95EA-157EC54BB339}"/>
  </hyperlinks>
  <pageMargins left="0.31496062992125984" right="0.11811023622047245" top="0.15748031496062992" bottom="0.15748031496062992" header="0.31496062992125984" footer="0.31496062992125984"/>
  <pageSetup paperSize="9" scale="9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D802DB-9AE1-48A0-B261-3801C352FB18}">
          <x14:formula1>
            <xm:f>地場産品基準!$A$3:$A$14</xm:f>
          </x14:formula1>
          <xm:sqref>G20:J20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0F92-5B2A-45C5-823F-F37287A08E36}">
  <sheetPr codeName="Sheet3">
    <tabColor rgb="FFFF9999"/>
    <pageSetUpPr fitToPage="1"/>
  </sheetPr>
  <dimension ref="A1:R47"/>
  <sheetViews>
    <sheetView zoomScale="80" zoomScaleNormal="80" workbookViewId="0">
      <pane xSplit="8" ySplit="7" topLeftCell="I8" activePane="bottomRight" state="frozen"/>
      <selection pane="topRight" activeCell="I1" sqref="I1"/>
      <selection pane="bottomLeft" activeCell="A6" sqref="A6"/>
      <selection pane="bottomRight" activeCell="D8" sqref="D8:D9"/>
    </sheetView>
  </sheetViews>
  <sheetFormatPr defaultColWidth="3.625" defaultRowHeight="18.75"/>
  <cols>
    <col min="1" max="1" width="14.125" style="83" customWidth="1"/>
    <col min="2" max="2" width="25" style="88" customWidth="1"/>
    <col min="3" max="3" width="17.375" style="83" customWidth="1"/>
    <col min="4" max="4" width="14.625" style="88" customWidth="1"/>
    <col min="5" max="8" width="14.625" style="91" hidden="1" customWidth="1"/>
    <col min="9" max="14" width="36.125" style="83" customWidth="1"/>
    <col min="15" max="15" width="29.375" style="83" customWidth="1"/>
    <col min="16" max="16384" width="3.625" style="83"/>
  </cols>
  <sheetData>
    <row r="1" spans="1:18" ht="22.5" customHeight="1" thickBot="1">
      <c r="A1" s="99" t="s">
        <v>260</v>
      </c>
      <c r="B1" s="93" t="s">
        <v>262</v>
      </c>
      <c r="C1" s="93"/>
      <c r="D1" s="93"/>
      <c r="E1" s="102"/>
      <c r="F1" s="102"/>
      <c r="G1" s="102"/>
      <c r="H1" s="102"/>
      <c r="I1" s="92"/>
      <c r="K1" s="3"/>
      <c r="L1" s="82"/>
      <c r="M1" s="105"/>
      <c r="N1" s="106" t="str">
        <f>"西暦 "&amp;提案書!R1&amp;"年"&amp;提案書!U1&amp;"月"&amp;提案書!W1&amp;"日"</f>
        <v>西暦 年月日</v>
      </c>
      <c r="O1" s="27"/>
      <c r="P1" s="9"/>
      <c r="Q1" s="27"/>
      <c r="R1" s="9"/>
    </row>
    <row r="2" spans="1:18" s="15" customFormat="1" ht="20.25" thickBot="1">
      <c r="A2" s="89" t="s">
        <v>80</v>
      </c>
      <c r="B2" s="334" t="str">
        <f>IF(提案書!D4="","「提案書」シートへ記載してください",提案書!D4)</f>
        <v>「提案書」シートへ記載してください</v>
      </c>
      <c r="C2" s="334"/>
      <c r="D2" s="334"/>
      <c r="E2" s="103"/>
      <c r="F2" s="103"/>
      <c r="G2" s="103"/>
      <c r="H2" s="103"/>
      <c r="I2" s="100" t="s">
        <v>290</v>
      </c>
      <c r="J2" s="110" t="str">
        <f>IF(提案書!D8="","",提案書!D8)</f>
        <v/>
      </c>
      <c r="K2" s="100" t="s">
        <v>289</v>
      </c>
      <c r="L2" s="110">
        <f>SUMIF($C$8:$C$47,"&lt;&gt;付帯品",$D$8:$D$47)</f>
        <v>0</v>
      </c>
      <c r="M2" s="100" t="s">
        <v>264</v>
      </c>
      <c r="N2" s="112">
        <f>SUM($G$8:$G$47)</f>
        <v>0</v>
      </c>
    </row>
    <row r="3" spans="1:18" s="12" customFormat="1" ht="22.5" customHeight="1" thickBot="1">
      <c r="A3" s="109" t="s">
        <v>271</v>
      </c>
      <c r="B3" s="335" t="str">
        <f>IF(提案書!D7="","「提案書」シートへ記載してください",提案書!D7)</f>
        <v>「提案書」シートへ記載してください</v>
      </c>
      <c r="C3" s="335"/>
      <c r="D3" s="335"/>
      <c r="E3" s="104"/>
      <c r="F3" s="104"/>
      <c r="G3" s="104"/>
      <c r="H3" s="104"/>
      <c r="I3" s="101" t="s">
        <v>263</v>
      </c>
      <c r="J3" s="111">
        <f>SUM($F$8:$F$47)</f>
        <v>0</v>
      </c>
      <c r="K3" s="101" t="s">
        <v>288</v>
      </c>
      <c r="L3" s="111">
        <f>SUMIF($C$8:$C$47,"付帯品",$D$8:$D$47)</f>
        <v>0</v>
      </c>
      <c r="M3" s="101" t="s">
        <v>265</v>
      </c>
      <c r="N3" s="113">
        <f>SUM($H$8:$H$47)</f>
        <v>0</v>
      </c>
    </row>
    <row r="4" spans="1:18" s="12" customFormat="1" ht="22.5" customHeight="1" thickBot="1">
      <c r="A4" s="238" t="s">
        <v>274</v>
      </c>
      <c r="B4" s="245" t="str">
        <f>IF(提案書!G20="","「提案書」シートへ記載してください",提案書!G20)</f>
        <v>「提案書」シートへ記載してください</v>
      </c>
      <c r="C4" s="246"/>
      <c r="D4" s="247"/>
      <c r="K4" s="101" t="s">
        <v>291</v>
      </c>
      <c r="L4" s="132" t="str">
        <f>IFERROR((L2-L3)/L2,"")</f>
        <v/>
      </c>
    </row>
    <row r="5" spans="1:18" s="12" customFormat="1" ht="53.25" customHeight="1">
      <c r="A5" s="238"/>
      <c r="B5" s="244" t="str">
        <f>IF(OR(B4="６号",B4="セット"),IF(提案書!K20="","",提案書!K20),"6号・セット以外のため作成不要")</f>
        <v>6号・セット以外のため作成不要</v>
      </c>
      <c r="C5" s="244"/>
      <c r="D5" s="244"/>
    </row>
    <row r="6" spans="1:18" s="12" customFormat="1" ht="8.25" customHeight="1"/>
    <row r="7" spans="1:18" s="96" customFormat="1" ht="34.5" customHeight="1">
      <c r="A7" s="97"/>
      <c r="B7" s="97" t="s">
        <v>259</v>
      </c>
      <c r="C7" s="97" t="s">
        <v>251</v>
      </c>
      <c r="D7" s="97" t="s">
        <v>261</v>
      </c>
      <c r="E7" s="97" t="s">
        <v>267</v>
      </c>
      <c r="F7" s="97" t="s">
        <v>270</v>
      </c>
      <c r="G7" s="97" t="s">
        <v>268</v>
      </c>
      <c r="H7" s="97" t="s">
        <v>269</v>
      </c>
      <c r="I7" s="97" t="s">
        <v>90</v>
      </c>
      <c r="J7" s="97" t="s">
        <v>92</v>
      </c>
      <c r="K7" s="97" t="s">
        <v>93</v>
      </c>
      <c r="L7" s="97" t="s">
        <v>94</v>
      </c>
      <c r="M7" s="97" t="s">
        <v>95</v>
      </c>
      <c r="N7" s="97" t="s">
        <v>118</v>
      </c>
    </row>
    <row r="8" spans="1:18" s="12" customFormat="1" ht="65.25" customHeight="1">
      <c r="A8" s="154" t="s">
        <v>241</v>
      </c>
      <c r="B8" s="242"/>
      <c r="C8" s="241"/>
      <c r="D8" s="241"/>
      <c r="E8" s="239">
        <f>COUNTIF(C8,"*３号*")</f>
        <v>0</v>
      </c>
      <c r="F8" s="239" t="str">
        <f>IF($E8=1,$D8,"")</f>
        <v/>
      </c>
      <c r="G8" s="239" t="str">
        <f>IF($E8=1,$L9,"")</f>
        <v/>
      </c>
      <c r="H8" s="239" t="str">
        <f>IF($E8=1,$M9,"")</f>
        <v/>
      </c>
      <c r="I8" s="98" t="str">
        <f>IFERROR(VLOOKUP($C8,地場産品基準!$A$4:$H$15,3,FALSE),"")</f>
        <v/>
      </c>
      <c r="J8" s="98" t="str">
        <f>IFERROR(VLOOKUP($C8,地場産品基準!$A$4:$H$15,4,FALSE),"")</f>
        <v/>
      </c>
      <c r="K8" s="98" t="str">
        <f>IFERROR(VLOOKUP($C8,地場産品基準!$A$4:$H$15,5,FALSE),"")</f>
        <v/>
      </c>
      <c r="L8" s="98" t="str">
        <f>IFERROR(VLOOKUP($C8,地場産品基準!$A$4:$H$15,6,FALSE),"")</f>
        <v/>
      </c>
      <c r="M8" s="98" t="str">
        <f>IFERROR(VLOOKUP($C8,地場産品基準!$A$4:$H$15,7,FALSE),"")</f>
        <v/>
      </c>
      <c r="N8" s="98" t="str">
        <f>IFERROR(VLOOKUP($C8,地場産品基準!$A$4:$H$15,8,FALSE),"")</f>
        <v/>
      </c>
    </row>
    <row r="9" spans="1:18" ht="106.5" customHeight="1">
      <c r="A9" s="154"/>
      <c r="B9" s="242"/>
      <c r="C9" s="241"/>
      <c r="D9" s="241"/>
      <c r="E9" s="240"/>
      <c r="F9" s="240"/>
      <c r="G9" s="240"/>
      <c r="H9" s="240"/>
      <c r="I9" s="146"/>
      <c r="J9" s="146"/>
      <c r="K9" s="146"/>
      <c r="L9" s="146"/>
      <c r="M9" s="146"/>
      <c r="N9" s="146"/>
    </row>
    <row r="10" spans="1:18" s="88" customFormat="1" ht="65.25" customHeight="1">
      <c r="A10" s="154" t="s">
        <v>242</v>
      </c>
      <c r="B10" s="243"/>
      <c r="C10" s="241"/>
      <c r="D10" s="241"/>
      <c r="E10" s="239">
        <f>COUNTIF(C10,"*３号*")</f>
        <v>0</v>
      </c>
      <c r="F10" s="239" t="str">
        <f t="shared" ref="F10" si="0">IF($E10=1,$D10,"")</f>
        <v/>
      </c>
      <c r="G10" s="239" t="str">
        <f>IF($E10=1,$L11,"")</f>
        <v/>
      </c>
      <c r="H10" s="239" t="str">
        <f>IF($E10=1,$M11,"")</f>
        <v/>
      </c>
      <c r="I10" s="98" t="str">
        <f>IFERROR(VLOOKUP($C10,地場産品基準!$A$4:$H$15,3,FALSE),"")</f>
        <v/>
      </c>
      <c r="J10" s="98" t="str">
        <f>IFERROR(VLOOKUP($C10,地場産品基準!$A$4:$H$15,4,FALSE),"")</f>
        <v/>
      </c>
      <c r="K10" s="98" t="str">
        <f>IFERROR(VLOOKUP($C10,地場産品基準!$A$4:$H$15,5,FALSE),"")</f>
        <v/>
      </c>
      <c r="L10" s="98" t="str">
        <f>IFERROR(VLOOKUP($C10,地場産品基準!$A$4:$H$15,6,FALSE),"")</f>
        <v/>
      </c>
      <c r="M10" s="98" t="str">
        <f>IFERROR(VLOOKUP($C10,地場産品基準!$A$4:$H$15,7,FALSE),"")</f>
        <v/>
      </c>
      <c r="N10" s="98" t="str">
        <f>IFERROR(VLOOKUP($C10,地場産品基準!$A$4:$H$15,8,FALSE),"")</f>
        <v/>
      </c>
    </row>
    <row r="11" spans="1:18" ht="106.5" customHeight="1">
      <c r="A11" s="154"/>
      <c r="B11" s="243"/>
      <c r="C11" s="241"/>
      <c r="D11" s="241"/>
      <c r="E11" s="240"/>
      <c r="F11" s="240"/>
      <c r="G11" s="240"/>
      <c r="H11" s="240"/>
      <c r="I11" s="146"/>
      <c r="J11" s="146"/>
      <c r="K11" s="146"/>
      <c r="L11" s="146"/>
      <c r="M11" s="146"/>
      <c r="N11" s="146"/>
    </row>
    <row r="12" spans="1:18" s="88" customFormat="1" ht="65.25" customHeight="1">
      <c r="A12" s="154" t="s">
        <v>243</v>
      </c>
      <c r="B12" s="243"/>
      <c r="C12" s="241"/>
      <c r="D12" s="241"/>
      <c r="E12" s="239">
        <f>COUNTIF(C12,"*３号*")</f>
        <v>0</v>
      </c>
      <c r="F12" s="239" t="str">
        <f t="shared" ref="F12" si="1">IF($E12=1,$D12,"")</f>
        <v/>
      </c>
      <c r="G12" s="239" t="str">
        <f>IF($E12=1,$L13,"")</f>
        <v/>
      </c>
      <c r="H12" s="239" t="str">
        <f>IF($E12=1,$M13,"")</f>
        <v/>
      </c>
      <c r="I12" s="98" t="str">
        <f>IFERROR(VLOOKUP($C12,地場産品基準!$A$4:$H$15,3,FALSE),"")</f>
        <v/>
      </c>
      <c r="J12" s="98" t="str">
        <f>IFERROR(VLOOKUP($C12,地場産品基準!$A$4:$H$15,4,FALSE),"")</f>
        <v/>
      </c>
      <c r="K12" s="98" t="str">
        <f>IFERROR(VLOOKUP($C12,地場産品基準!$A$4:$H$15,5,FALSE),"")</f>
        <v/>
      </c>
      <c r="L12" s="98" t="str">
        <f>IFERROR(VLOOKUP($C12,地場産品基準!$A$4:$H$15,6,FALSE),"")</f>
        <v/>
      </c>
      <c r="M12" s="98" t="str">
        <f>IFERROR(VLOOKUP($C12,地場産品基準!$A$4:$H$15,7,FALSE),"")</f>
        <v/>
      </c>
      <c r="N12" s="98" t="str">
        <f>IFERROR(VLOOKUP($C12,地場産品基準!$A$4:$H$15,8,FALSE),"")</f>
        <v/>
      </c>
    </row>
    <row r="13" spans="1:18" ht="106.5" customHeight="1">
      <c r="A13" s="154"/>
      <c r="B13" s="243"/>
      <c r="C13" s="241"/>
      <c r="D13" s="241"/>
      <c r="E13" s="240"/>
      <c r="F13" s="240"/>
      <c r="G13" s="240"/>
      <c r="H13" s="240"/>
      <c r="I13" s="146"/>
      <c r="J13" s="146"/>
      <c r="K13" s="146"/>
      <c r="L13" s="146"/>
      <c r="M13" s="146"/>
      <c r="N13" s="146"/>
    </row>
    <row r="14" spans="1:18" s="88" customFormat="1" ht="65.25" customHeight="1">
      <c r="A14" s="154" t="s">
        <v>244</v>
      </c>
      <c r="B14" s="243"/>
      <c r="C14" s="241"/>
      <c r="D14" s="241"/>
      <c r="E14" s="239">
        <f>COUNTIF(C14,"*３号*")</f>
        <v>0</v>
      </c>
      <c r="F14" s="239" t="str">
        <f t="shared" ref="F14" si="2">IF($E14=1,$D14,"")</f>
        <v/>
      </c>
      <c r="G14" s="239" t="str">
        <f>IF($E14=1,$L15,"")</f>
        <v/>
      </c>
      <c r="H14" s="239" t="str">
        <f>IF($E14=1,$M15,"")</f>
        <v/>
      </c>
      <c r="I14" s="98" t="str">
        <f>IFERROR(VLOOKUP($C14,地場産品基準!$A$4:$H$15,3,FALSE),"")</f>
        <v/>
      </c>
      <c r="J14" s="98" t="str">
        <f>IFERROR(VLOOKUP($C14,地場産品基準!$A$4:$H$15,4,FALSE),"")</f>
        <v/>
      </c>
      <c r="K14" s="98" t="str">
        <f>IFERROR(VLOOKUP($C14,地場産品基準!$A$4:$H$15,5,FALSE),"")</f>
        <v/>
      </c>
      <c r="L14" s="98" t="str">
        <f>IFERROR(VLOOKUP($C14,地場産品基準!$A$4:$H$15,6,FALSE),"")</f>
        <v/>
      </c>
      <c r="M14" s="98" t="str">
        <f>IFERROR(VLOOKUP($C14,地場産品基準!$A$4:$H$15,7,FALSE),"")</f>
        <v/>
      </c>
      <c r="N14" s="98" t="str">
        <f>IFERROR(VLOOKUP($C14,地場産品基準!$A$4:$H$15,8,FALSE),"")</f>
        <v/>
      </c>
    </row>
    <row r="15" spans="1:18" ht="106.5" customHeight="1">
      <c r="A15" s="154"/>
      <c r="B15" s="243"/>
      <c r="C15" s="241"/>
      <c r="D15" s="241"/>
      <c r="E15" s="240"/>
      <c r="F15" s="240"/>
      <c r="G15" s="240"/>
      <c r="H15" s="240"/>
      <c r="I15" s="146"/>
      <c r="J15" s="146"/>
      <c r="K15" s="146"/>
      <c r="L15" s="146"/>
      <c r="M15" s="146"/>
      <c r="N15" s="146"/>
    </row>
    <row r="16" spans="1:18" s="88" customFormat="1" ht="65.25" customHeight="1">
      <c r="A16" s="154" t="s">
        <v>245</v>
      </c>
      <c r="B16" s="243"/>
      <c r="C16" s="241"/>
      <c r="D16" s="241"/>
      <c r="E16" s="239">
        <f>COUNTIF(C16,"*３号*")</f>
        <v>0</v>
      </c>
      <c r="F16" s="239" t="str">
        <f t="shared" ref="F16" si="3">IF($E16=1,$D16,"")</f>
        <v/>
      </c>
      <c r="G16" s="239" t="str">
        <f>IF($E16=1,$L17,"")</f>
        <v/>
      </c>
      <c r="H16" s="239" t="str">
        <f>IF($E16=1,$M17,"")</f>
        <v/>
      </c>
      <c r="I16" s="98" t="str">
        <f>IFERROR(VLOOKUP($C16,地場産品基準!$A$4:$H$15,3,FALSE),"")</f>
        <v/>
      </c>
      <c r="J16" s="98" t="str">
        <f>IFERROR(VLOOKUP($C16,地場産品基準!$A$4:$H$15,4,FALSE),"")</f>
        <v/>
      </c>
      <c r="K16" s="98" t="str">
        <f>IFERROR(VLOOKUP($C16,地場産品基準!$A$4:$H$15,5,FALSE),"")</f>
        <v/>
      </c>
      <c r="L16" s="98" t="str">
        <f>IFERROR(VLOOKUP($C16,地場産品基準!$A$4:$H$15,6,FALSE),"")</f>
        <v/>
      </c>
      <c r="M16" s="98" t="str">
        <f>IFERROR(VLOOKUP($C16,地場産品基準!$A$4:$H$15,7,FALSE),"")</f>
        <v/>
      </c>
      <c r="N16" s="98" t="str">
        <f>IFERROR(VLOOKUP($C16,地場産品基準!$A$4:$H$15,8,FALSE),"")</f>
        <v/>
      </c>
    </row>
    <row r="17" spans="1:14" ht="106.5" customHeight="1">
      <c r="A17" s="154"/>
      <c r="B17" s="243"/>
      <c r="C17" s="241"/>
      <c r="D17" s="241"/>
      <c r="E17" s="240"/>
      <c r="F17" s="240"/>
      <c r="G17" s="240"/>
      <c r="H17" s="240"/>
      <c r="I17" s="146"/>
      <c r="J17" s="146"/>
      <c r="K17" s="146"/>
      <c r="L17" s="146"/>
      <c r="M17" s="146"/>
      <c r="N17" s="146"/>
    </row>
    <row r="18" spans="1:14" s="88" customFormat="1" ht="65.25" customHeight="1">
      <c r="A18" s="154" t="s">
        <v>246</v>
      </c>
      <c r="B18" s="243"/>
      <c r="C18" s="241"/>
      <c r="D18" s="241"/>
      <c r="E18" s="239">
        <f>COUNTIF(C18,"*３号*")</f>
        <v>0</v>
      </c>
      <c r="F18" s="239" t="str">
        <f t="shared" ref="F18" si="4">IF($E18=1,$D18,"")</f>
        <v/>
      </c>
      <c r="G18" s="239" t="str">
        <f>IF($E18=1,$L19,"")</f>
        <v/>
      </c>
      <c r="H18" s="239" t="str">
        <f>IF($E18=1,$M19,"")</f>
        <v/>
      </c>
      <c r="I18" s="98" t="str">
        <f>IFERROR(VLOOKUP($C18,地場産品基準!$A$4:$H$15,3,FALSE),"")</f>
        <v/>
      </c>
      <c r="J18" s="98" t="str">
        <f>IFERROR(VLOOKUP($C18,地場産品基準!$A$4:$H$15,4,FALSE),"")</f>
        <v/>
      </c>
      <c r="K18" s="98" t="str">
        <f>IFERROR(VLOOKUP($C18,地場産品基準!$A$4:$H$15,5,FALSE),"")</f>
        <v/>
      </c>
      <c r="L18" s="98" t="str">
        <f>IFERROR(VLOOKUP($C18,地場産品基準!$A$4:$H$15,6,FALSE),"")</f>
        <v/>
      </c>
      <c r="M18" s="98" t="str">
        <f>IFERROR(VLOOKUP($C18,地場産品基準!$A$4:$H$15,7,FALSE),"")</f>
        <v/>
      </c>
      <c r="N18" s="98" t="str">
        <f>IFERROR(VLOOKUP($C18,地場産品基準!$A$4:$H$15,8,FALSE),"")</f>
        <v/>
      </c>
    </row>
    <row r="19" spans="1:14" ht="106.5" customHeight="1">
      <c r="A19" s="154"/>
      <c r="B19" s="243"/>
      <c r="C19" s="241"/>
      <c r="D19" s="241"/>
      <c r="E19" s="240"/>
      <c r="F19" s="240"/>
      <c r="G19" s="240"/>
      <c r="H19" s="240"/>
      <c r="I19" s="146"/>
      <c r="J19" s="146"/>
      <c r="K19" s="146"/>
      <c r="L19" s="146"/>
      <c r="M19" s="146"/>
      <c r="N19" s="146"/>
    </row>
    <row r="20" spans="1:14" s="88" customFormat="1" ht="65.25" customHeight="1">
      <c r="A20" s="154" t="s">
        <v>247</v>
      </c>
      <c r="B20" s="243"/>
      <c r="C20" s="241"/>
      <c r="D20" s="241"/>
      <c r="E20" s="239">
        <f>COUNTIF(C20,"*３号*")</f>
        <v>0</v>
      </c>
      <c r="F20" s="239" t="str">
        <f t="shared" ref="F20" si="5">IF($E20=1,$D20,"")</f>
        <v/>
      </c>
      <c r="G20" s="239" t="str">
        <f>IF($E20=1,$L21,"")</f>
        <v/>
      </c>
      <c r="H20" s="239" t="str">
        <f>IF($E20=1,$M21,"")</f>
        <v/>
      </c>
      <c r="I20" s="98" t="str">
        <f>IFERROR(VLOOKUP($C20,地場産品基準!$A$4:$H$15,3,FALSE),"")</f>
        <v/>
      </c>
      <c r="J20" s="98" t="str">
        <f>IFERROR(VLOOKUP($C20,地場産品基準!$A$4:$H$15,4,FALSE),"")</f>
        <v/>
      </c>
      <c r="K20" s="98" t="str">
        <f>IFERROR(VLOOKUP($C20,地場産品基準!$A$4:$H$15,5,FALSE),"")</f>
        <v/>
      </c>
      <c r="L20" s="98" t="str">
        <f>IFERROR(VLOOKUP($C20,地場産品基準!$A$4:$H$15,6,FALSE),"")</f>
        <v/>
      </c>
      <c r="M20" s="98" t="str">
        <f>IFERROR(VLOOKUP($C20,地場産品基準!$A$4:$H$15,7,FALSE),"")</f>
        <v/>
      </c>
      <c r="N20" s="98" t="str">
        <f>IFERROR(VLOOKUP($C20,地場産品基準!$A$4:$H$15,8,FALSE),"")</f>
        <v/>
      </c>
    </row>
    <row r="21" spans="1:14" ht="106.5" customHeight="1">
      <c r="A21" s="154"/>
      <c r="B21" s="243"/>
      <c r="C21" s="241"/>
      <c r="D21" s="241"/>
      <c r="E21" s="240"/>
      <c r="F21" s="240"/>
      <c r="G21" s="240"/>
      <c r="H21" s="240"/>
      <c r="I21" s="146"/>
      <c r="J21" s="146"/>
      <c r="K21" s="146"/>
      <c r="L21" s="146"/>
      <c r="M21" s="146"/>
      <c r="N21" s="146"/>
    </row>
    <row r="22" spans="1:14" s="88" customFormat="1" ht="65.25" customHeight="1">
      <c r="A22" s="154" t="s">
        <v>248</v>
      </c>
      <c r="B22" s="243"/>
      <c r="C22" s="241"/>
      <c r="D22" s="241"/>
      <c r="E22" s="239">
        <f>COUNTIF(C22,"*３号*")</f>
        <v>0</v>
      </c>
      <c r="F22" s="239" t="str">
        <f t="shared" ref="F22" si="6">IF($E22=1,$D22,"")</f>
        <v/>
      </c>
      <c r="G22" s="239" t="str">
        <f>IF($E22=1,$L23,"")</f>
        <v/>
      </c>
      <c r="H22" s="239" t="str">
        <f>IF($E22=1,$M23,"")</f>
        <v/>
      </c>
      <c r="I22" s="98" t="str">
        <f>IFERROR(VLOOKUP($C22,地場産品基準!$A$4:$H$15,3,FALSE),"")</f>
        <v/>
      </c>
      <c r="J22" s="98" t="str">
        <f>IFERROR(VLOOKUP($C22,地場産品基準!$A$4:$H$15,4,FALSE),"")</f>
        <v/>
      </c>
      <c r="K22" s="98" t="str">
        <f>IFERROR(VLOOKUP($C22,地場産品基準!$A$4:$H$15,5,FALSE),"")</f>
        <v/>
      </c>
      <c r="L22" s="98" t="str">
        <f>IFERROR(VLOOKUP($C22,地場産品基準!$A$4:$H$15,6,FALSE),"")</f>
        <v/>
      </c>
      <c r="M22" s="98" t="str">
        <f>IFERROR(VLOOKUP($C22,地場産品基準!$A$4:$H$15,7,FALSE),"")</f>
        <v/>
      </c>
      <c r="N22" s="98" t="str">
        <f>IFERROR(VLOOKUP($C22,地場産品基準!$A$4:$H$15,8,FALSE),"")</f>
        <v/>
      </c>
    </row>
    <row r="23" spans="1:14" ht="106.5" customHeight="1">
      <c r="A23" s="154"/>
      <c r="B23" s="243"/>
      <c r="C23" s="241"/>
      <c r="D23" s="241"/>
      <c r="E23" s="240"/>
      <c r="F23" s="240"/>
      <c r="G23" s="240"/>
      <c r="H23" s="240"/>
      <c r="I23" s="146"/>
      <c r="J23" s="146"/>
      <c r="K23" s="146"/>
      <c r="L23" s="146"/>
      <c r="M23" s="146"/>
      <c r="N23" s="146"/>
    </row>
    <row r="24" spans="1:14" s="88" customFormat="1" ht="65.25" customHeight="1">
      <c r="A24" s="154" t="s">
        <v>249</v>
      </c>
      <c r="B24" s="243"/>
      <c r="C24" s="241"/>
      <c r="D24" s="241"/>
      <c r="E24" s="239">
        <f>COUNTIF(C24,"*３号*")</f>
        <v>0</v>
      </c>
      <c r="F24" s="239" t="str">
        <f t="shared" ref="F24" si="7">IF($E24=1,$D24,"")</f>
        <v/>
      </c>
      <c r="G24" s="239" t="str">
        <f>IF($E24=1,$L25,"")</f>
        <v/>
      </c>
      <c r="H24" s="239" t="str">
        <f>IF($E24=1,$M25,"")</f>
        <v/>
      </c>
      <c r="I24" s="98" t="str">
        <f>IFERROR(VLOOKUP($C24,地場産品基準!$A$4:$H$15,3,FALSE),"")</f>
        <v/>
      </c>
      <c r="J24" s="98" t="str">
        <f>IFERROR(VLOOKUP($C24,地場産品基準!$A$4:$H$15,4,FALSE),"")</f>
        <v/>
      </c>
      <c r="K24" s="98" t="str">
        <f>IFERROR(VLOOKUP($C24,地場産品基準!$A$4:$H$15,5,FALSE),"")</f>
        <v/>
      </c>
      <c r="L24" s="98" t="str">
        <f>IFERROR(VLOOKUP($C24,地場産品基準!$A$4:$H$15,6,FALSE),"")</f>
        <v/>
      </c>
      <c r="M24" s="98" t="str">
        <f>IFERROR(VLOOKUP($C24,地場産品基準!$A$4:$H$15,7,FALSE),"")</f>
        <v/>
      </c>
      <c r="N24" s="98" t="str">
        <f>IFERROR(VLOOKUP($C24,地場産品基準!$A$4:$H$15,8,FALSE),"")</f>
        <v/>
      </c>
    </row>
    <row r="25" spans="1:14" ht="106.5" customHeight="1">
      <c r="A25" s="154"/>
      <c r="B25" s="243"/>
      <c r="C25" s="241"/>
      <c r="D25" s="241"/>
      <c r="E25" s="240"/>
      <c r="F25" s="240"/>
      <c r="G25" s="240"/>
      <c r="H25" s="240"/>
      <c r="I25" s="146"/>
      <c r="J25" s="146"/>
      <c r="K25" s="146"/>
      <c r="L25" s="146"/>
      <c r="M25" s="146"/>
      <c r="N25" s="146"/>
    </row>
    <row r="26" spans="1:14" s="139" customFormat="1" ht="65.25" customHeight="1">
      <c r="A26" s="154" t="s">
        <v>250</v>
      </c>
      <c r="B26" s="243"/>
      <c r="C26" s="241"/>
      <c r="D26" s="241"/>
      <c r="E26" s="239">
        <f>COUNTIF(C26,"*３号*")</f>
        <v>0</v>
      </c>
      <c r="F26" s="239" t="str">
        <f t="shared" ref="F26" si="8">IF($E26=1,$D26,"")</f>
        <v/>
      </c>
      <c r="G26" s="239" t="str">
        <f>IF($E26=1,$L27,"")</f>
        <v/>
      </c>
      <c r="H26" s="239" t="str">
        <f>IF($E26=1,$M27,"")</f>
        <v/>
      </c>
      <c r="I26" s="98" t="str">
        <f>IFERROR(VLOOKUP($C26,地場産品基準!$A$4:$H$15,3,FALSE),"")</f>
        <v/>
      </c>
      <c r="J26" s="98" t="str">
        <f>IFERROR(VLOOKUP($C26,地場産品基準!$A$4:$H$15,4,FALSE),"")</f>
        <v/>
      </c>
      <c r="K26" s="98" t="str">
        <f>IFERROR(VLOOKUP($C26,地場産品基準!$A$4:$H$15,5,FALSE),"")</f>
        <v/>
      </c>
      <c r="L26" s="98" t="str">
        <f>IFERROR(VLOOKUP($C26,地場産品基準!$A$4:$H$15,6,FALSE),"")</f>
        <v/>
      </c>
      <c r="M26" s="98" t="str">
        <f>IFERROR(VLOOKUP($C26,地場産品基準!$A$4:$H$15,7,FALSE),"")</f>
        <v/>
      </c>
      <c r="N26" s="98" t="str">
        <f>IFERROR(VLOOKUP($C26,地場産品基準!$A$4:$H$15,8,FALSE),"")</f>
        <v/>
      </c>
    </row>
    <row r="27" spans="1:14" s="139" customFormat="1" ht="106.5" customHeight="1">
      <c r="A27" s="154"/>
      <c r="B27" s="243"/>
      <c r="C27" s="241"/>
      <c r="D27" s="241"/>
      <c r="E27" s="240"/>
      <c r="F27" s="240"/>
      <c r="G27" s="240"/>
      <c r="H27" s="240"/>
      <c r="I27" s="146"/>
      <c r="J27" s="146"/>
      <c r="K27" s="146"/>
      <c r="L27" s="146"/>
      <c r="M27" s="146"/>
      <c r="N27" s="146"/>
    </row>
    <row r="28" spans="1:14" s="139" customFormat="1" ht="65.25" customHeight="1">
      <c r="A28" s="154" t="s">
        <v>341</v>
      </c>
      <c r="B28" s="243"/>
      <c r="C28" s="241"/>
      <c r="D28" s="241"/>
      <c r="E28" s="239">
        <f>COUNTIF(C28,"*３号*")</f>
        <v>0</v>
      </c>
      <c r="F28" s="239" t="str">
        <f t="shared" ref="F28" si="9">IF($E28=1,$D28,"")</f>
        <v/>
      </c>
      <c r="G28" s="239" t="str">
        <f>IF($E28=1,$L29,"")</f>
        <v/>
      </c>
      <c r="H28" s="239" t="str">
        <f>IF($E28=1,$M29,"")</f>
        <v/>
      </c>
      <c r="I28" s="98" t="str">
        <f>IFERROR(VLOOKUP($C28,地場産品基準!$A$4:$H$15,3,FALSE),"")</f>
        <v/>
      </c>
      <c r="J28" s="98" t="str">
        <f>IFERROR(VLOOKUP($C28,地場産品基準!$A$4:$H$15,4,FALSE),"")</f>
        <v/>
      </c>
      <c r="K28" s="98" t="str">
        <f>IFERROR(VLOOKUP($C28,地場産品基準!$A$4:$H$15,5,FALSE),"")</f>
        <v/>
      </c>
      <c r="L28" s="98" t="str">
        <f>IFERROR(VLOOKUP($C28,地場産品基準!$A$4:$H$15,6,FALSE),"")</f>
        <v/>
      </c>
      <c r="M28" s="98" t="str">
        <f>IFERROR(VLOOKUP($C28,地場産品基準!$A$4:$H$15,7,FALSE),"")</f>
        <v/>
      </c>
      <c r="N28" s="98" t="str">
        <f>IFERROR(VLOOKUP($C28,地場産品基準!$A$4:$H$15,8,FALSE),"")</f>
        <v/>
      </c>
    </row>
    <row r="29" spans="1:14" s="139" customFormat="1" ht="106.5" customHeight="1">
      <c r="A29" s="154"/>
      <c r="B29" s="243"/>
      <c r="C29" s="241"/>
      <c r="D29" s="241"/>
      <c r="E29" s="240"/>
      <c r="F29" s="240"/>
      <c r="G29" s="240"/>
      <c r="H29" s="240"/>
      <c r="I29" s="146"/>
      <c r="J29" s="146"/>
      <c r="K29" s="146"/>
      <c r="L29" s="146"/>
      <c r="M29" s="146"/>
      <c r="N29" s="146"/>
    </row>
    <row r="30" spans="1:14" s="139" customFormat="1" ht="65.25" customHeight="1">
      <c r="A30" s="154" t="s">
        <v>342</v>
      </c>
      <c r="B30" s="243"/>
      <c r="C30" s="241"/>
      <c r="D30" s="241"/>
      <c r="E30" s="239">
        <f>COUNTIF(C30,"*３号*")</f>
        <v>0</v>
      </c>
      <c r="F30" s="239" t="str">
        <f t="shared" ref="F30" si="10">IF($E30=1,$D30,"")</f>
        <v/>
      </c>
      <c r="G30" s="239" t="str">
        <f>IF($E30=1,$L31,"")</f>
        <v/>
      </c>
      <c r="H30" s="239" t="str">
        <f>IF($E30=1,$M31,"")</f>
        <v/>
      </c>
      <c r="I30" s="98" t="str">
        <f>IFERROR(VLOOKUP($C30,地場産品基準!$A$4:$H$15,3,FALSE),"")</f>
        <v/>
      </c>
      <c r="J30" s="98" t="str">
        <f>IFERROR(VLOOKUP($C30,地場産品基準!$A$4:$H$15,4,FALSE),"")</f>
        <v/>
      </c>
      <c r="K30" s="98" t="str">
        <f>IFERROR(VLOOKUP($C30,地場産品基準!$A$4:$H$15,5,FALSE),"")</f>
        <v/>
      </c>
      <c r="L30" s="98" t="str">
        <f>IFERROR(VLOOKUP($C30,地場産品基準!$A$4:$H$15,6,FALSE),"")</f>
        <v/>
      </c>
      <c r="M30" s="98" t="str">
        <f>IFERROR(VLOOKUP($C30,地場産品基準!$A$4:$H$15,7,FALSE),"")</f>
        <v/>
      </c>
      <c r="N30" s="98" t="str">
        <f>IFERROR(VLOOKUP($C30,地場産品基準!$A$4:$H$15,8,FALSE),"")</f>
        <v/>
      </c>
    </row>
    <row r="31" spans="1:14" s="139" customFormat="1" ht="106.5" customHeight="1">
      <c r="A31" s="154"/>
      <c r="B31" s="243"/>
      <c r="C31" s="241"/>
      <c r="D31" s="241"/>
      <c r="E31" s="240"/>
      <c r="F31" s="240"/>
      <c r="G31" s="240"/>
      <c r="H31" s="240"/>
      <c r="I31" s="146"/>
      <c r="J31" s="146"/>
      <c r="K31" s="146"/>
      <c r="L31" s="146"/>
      <c r="M31" s="146"/>
      <c r="N31" s="146"/>
    </row>
    <row r="32" spans="1:14" s="139" customFormat="1" ht="65.25" customHeight="1">
      <c r="A32" s="154" t="s">
        <v>343</v>
      </c>
      <c r="B32" s="243"/>
      <c r="C32" s="241"/>
      <c r="D32" s="241"/>
      <c r="E32" s="239">
        <f>COUNTIF(C32,"*３号*")</f>
        <v>0</v>
      </c>
      <c r="F32" s="239" t="str">
        <f t="shared" ref="F32" si="11">IF($E32=1,$D32,"")</f>
        <v/>
      </c>
      <c r="G32" s="239" t="str">
        <f>IF($E32=1,$L33,"")</f>
        <v/>
      </c>
      <c r="H32" s="239" t="str">
        <f>IF($E32=1,$M33,"")</f>
        <v/>
      </c>
      <c r="I32" s="98" t="str">
        <f>IFERROR(VLOOKUP($C32,地場産品基準!$A$4:$H$15,3,FALSE),"")</f>
        <v/>
      </c>
      <c r="J32" s="98" t="str">
        <f>IFERROR(VLOOKUP($C32,地場産品基準!$A$4:$H$15,4,FALSE),"")</f>
        <v/>
      </c>
      <c r="K32" s="98" t="str">
        <f>IFERROR(VLOOKUP($C32,地場産品基準!$A$4:$H$15,5,FALSE),"")</f>
        <v/>
      </c>
      <c r="L32" s="98" t="str">
        <f>IFERROR(VLOOKUP($C32,地場産品基準!$A$4:$H$15,6,FALSE),"")</f>
        <v/>
      </c>
      <c r="M32" s="98" t="str">
        <f>IFERROR(VLOOKUP($C32,地場産品基準!$A$4:$H$15,7,FALSE),"")</f>
        <v/>
      </c>
      <c r="N32" s="98" t="str">
        <f>IFERROR(VLOOKUP($C32,地場産品基準!$A$4:$H$15,8,FALSE),"")</f>
        <v/>
      </c>
    </row>
    <row r="33" spans="1:14" s="139" customFormat="1" ht="106.5" customHeight="1">
      <c r="A33" s="154"/>
      <c r="B33" s="243"/>
      <c r="C33" s="241"/>
      <c r="D33" s="241"/>
      <c r="E33" s="240"/>
      <c r="F33" s="240"/>
      <c r="G33" s="240"/>
      <c r="H33" s="240"/>
      <c r="I33" s="146"/>
      <c r="J33" s="146"/>
      <c r="K33" s="146"/>
      <c r="L33" s="146"/>
      <c r="M33" s="146"/>
      <c r="N33" s="146"/>
    </row>
    <row r="34" spans="1:14" s="139" customFormat="1" ht="65.25" customHeight="1">
      <c r="A34" s="154" t="s">
        <v>344</v>
      </c>
      <c r="B34" s="243"/>
      <c r="C34" s="241"/>
      <c r="D34" s="241"/>
      <c r="E34" s="239">
        <f>COUNTIF(C34,"*３号*")</f>
        <v>0</v>
      </c>
      <c r="F34" s="239" t="str">
        <f t="shared" ref="F34" si="12">IF($E34=1,$D34,"")</f>
        <v/>
      </c>
      <c r="G34" s="239" t="str">
        <f>IF($E34=1,$L35,"")</f>
        <v/>
      </c>
      <c r="H34" s="239" t="str">
        <f>IF($E34=1,$M35,"")</f>
        <v/>
      </c>
      <c r="I34" s="98" t="str">
        <f>IFERROR(VLOOKUP($C34,地場産品基準!$A$4:$H$15,3,FALSE),"")</f>
        <v/>
      </c>
      <c r="J34" s="98" t="str">
        <f>IFERROR(VLOOKUP($C34,地場産品基準!$A$4:$H$15,4,FALSE),"")</f>
        <v/>
      </c>
      <c r="K34" s="98" t="str">
        <f>IFERROR(VLOOKUP($C34,地場産品基準!$A$4:$H$15,5,FALSE),"")</f>
        <v/>
      </c>
      <c r="L34" s="98" t="str">
        <f>IFERROR(VLOOKUP($C34,地場産品基準!$A$4:$H$15,6,FALSE),"")</f>
        <v/>
      </c>
      <c r="M34" s="98" t="str">
        <f>IFERROR(VLOOKUP($C34,地場産品基準!$A$4:$H$15,7,FALSE),"")</f>
        <v/>
      </c>
      <c r="N34" s="98" t="str">
        <f>IFERROR(VLOOKUP($C34,地場産品基準!$A$4:$H$15,8,FALSE),"")</f>
        <v/>
      </c>
    </row>
    <row r="35" spans="1:14" s="139" customFormat="1" ht="106.5" customHeight="1">
      <c r="A35" s="154"/>
      <c r="B35" s="243"/>
      <c r="C35" s="241"/>
      <c r="D35" s="241"/>
      <c r="E35" s="240"/>
      <c r="F35" s="240"/>
      <c r="G35" s="240"/>
      <c r="H35" s="240"/>
      <c r="I35" s="146"/>
      <c r="J35" s="146"/>
      <c r="K35" s="146"/>
      <c r="L35" s="146"/>
      <c r="M35" s="146"/>
      <c r="N35" s="146"/>
    </row>
    <row r="36" spans="1:14" s="139" customFormat="1" ht="65.25" customHeight="1">
      <c r="A36" s="154" t="s">
        <v>345</v>
      </c>
      <c r="B36" s="243"/>
      <c r="C36" s="241"/>
      <c r="D36" s="241"/>
      <c r="E36" s="239">
        <f>COUNTIF(C36,"*３号*")</f>
        <v>0</v>
      </c>
      <c r="F36" s="239" t="str">
        <f t="shared" ref="F36" si="13">IF($E36=1,$D36,"")</f>
        <v/>
      </c>
      <c r="G36" s="239" t="str">
        <f>IF($E36=1,$L37,"")</f>
        <v/>
      </c>
      <c r="H36" s="239" t="str">
        <f>IF($E36=1,$M37,"")</f>
        <v/>
      </c>
      <c r="I36" s="98" t="str">
        <f>IFERROR(VLOOKUP($C36,地場産品基準!$A$4:$H$15,3,FALSE),"")</f>
        <v/>
      </c>
      <c r="J36" s="98" t="str">
        <f>IFERROR(VLOOKUP($C36,地場産品基準!$A$4:$H$15,4,FALSE),"")</f>
        <v/>
      </c>
      <c r="K36" s="98" t="str">
        <f>IFERROR(VLOOKUP($C36,地場産品基準!$A$4:$H$15,5,FALSE),"")</f>
        <v/>
      </c>
      <c r="L36" s="98" t="str">
        <f>IFERROR(VLOOKUP($C36,地場産品基準!$A$4:$H$15,6,FALSE),"")</f>
        <v/>
      </c>
      <c r="M36" s="98" t="str">
        <f>IFERROR(VLOOKUP($C36,地場産品基準!$A$4:$H$15,7,FALSE),"")</f>
        <v/>
      </c>
      <c r="N36" s="98" t="str">
        <f>IFERROR(VLOOKUP($C36,地場産品基準!$A$4:$H$15,8,FALSE),"")</f>
        <v/>
      </c>
    </row>
    <row r="37" spans="1:14" s="139" customFormat="1" ht="106.5" customHeight="1">
      <c r="A37" s="154"/>
      <c r="B37" s="243"/>
      <c r="C37" s="241"/>
      <c r="D37" s="241"/>
      <c r="E37" s="240"/>
      <c r="F37" s="240"/>
      <c r="G37" s="240"/>
      <c r="H37" s="240"/>
      <c r="I37" s="146"/>
      <c r="J37" s="146"/>
      <c r="K37" s="146"/>
      <c r="L37" s="146"/>
      <c r="M37" s="146"/>
      <c r="N37" s="146"/>
    </row>
    <row r="38" spans="1:14" s="139" customFormat="1" ht="65.25" customHeight="1">
      <c r="A38" s="154" t="s">
        <v>346</v>
      </c>
      <c r="B38" s="243"/>
      <c r="C38" s="241"/>
      <c r="D38" s="241"/>
      <c r="E38" s="239">
        <f>COUNTIF(C38,"*３号*")</f>
        <v>0</v>
      </c>
      <c r="F38" s="239" t="str">
        <f t="shared" ref="F38" si="14">IF($E38=1,$D38,"")</f>
        <v/>
      </c>
      <c r="G38" s="239" t="str">
        <f>IF($E38=1,$L39,"")</f>
        <v/>
      </c>
      <c r="H38" s="239" t="str">
        <f>IF($E38=1,$M39,"")</f>
        <v/>
      </c>
      <c r="I38" s="98" t="str">
        <f>IFERROR(VLOOKUP($C38,地場産品基準!$A$4:$H$15,3,FALSE),"")</f>
        <v/>
      </c>
      <c r="J38" s="98" t="str">
        <f>IFERROR(VLOOKUP($C38,地場産品基準!$A$4:$H$15,4,FALSE),"")</f>
        <v/>
      </c>
      <c r="K38" s="98" t="str">
        <f>IFERROR(VLOOKUP($C38,地場産品基準!$A$4:$H$15,5,FALSE),"")</f>
        <v/>
      </c>
      <c r="L38" s="98" t="str">
        <f>IFERROR(VLOOKUP($C38,地場産品基準!$A$4:$H$15,6,FALSE),"")</f>
        <v/>
      </c>
      <c r="M38" s="98" t="str">
        <f>IFERROR(VLOOKUP($C38,地場産品基準!$A$4:$H$15,7,FALSE),"")</f>
        <v/>
      </c>
      <c r="N38" s="98" t="str">
        <f>IFERROR(VLOOKUP($C38,地場産品基準!$A$4:$H$15,8,FALSE),"")</f>
        <v/>
      </c>
    </row>
    <row r="39" spans="1:14" s="139" customFormat="1" ht="106.5" customHeight="1">
      <c r="A39" s="154"/>
      <c r="B39" s="243"/>
      <c r="C39" s="241"/>
      <c r="D39" s="241"/>
      <c r="E39" s="240"/>
      <c r="F39" s="240"/>
      <c r="G39" s="240"/>
      <c r="H39" s="240"/>
      <c r="I39" s="146"/>
      <c r="J39" s="146"/>
      <c r="K39" s="146"/>
      <c r="L39" s="146"/>
      <c r="M39" s="146"/>
      <c r="N39" s="146"/>
    </row>
    <row r="40" spans="1:14" s="139" customFormat="1" ht="65.25" customHeight="1">
      <c r="A40" s="154" t="s">
        <v>347</v>
      </c>
      <c r="B40" s="243"/>
      <c r="C40" s="241"/>
      <c r="D40" s="241"/>
      <c r="E40" s="239">
        <f>COUNTIF(C40,"*３号*")</f>
        <v>0</v>
      </c>
      <c r="F40" s="239" t="str">
        <f t="shared" ref="F40" si="15">IF($E40=1,$D40,"")</f>
        <v/>
      </c>
      <c r="G40" s="239" t="str">
        <f>IF($E40=1,$L41,"")</f>
        <v/>
      </c>
      <c r="H40" s="239" t="str">
        <f>IF($E40=1,$M41,"")</f>
        <v/>
      </c>
      <c r="I40" s="98" t="str">
        <f>IFERROR(VLOOKUP($C40,地場産品基準!$A$4:$H$15,3,FALSE),"")</f>
        <v/>
      </c>
      <c r="J40" s="98" t="str">
        <f>IFERROR(VLOOKUP($C40,地場産品基準!$A$4:$H$15,4,FALSE),"")</f>
        <v/>
      </c>
      <c r="K40" s="98" t="str">
        <f>IFERROR(VLOOKUP($C40,地場産品基準!$A$4:$H$15,5,FALSE),"")</f>
        <v/>
      </c>
      <c r="L40" s="98" t="str">
        <f>IFERROR(VLOOKUP($C40,地場産品基準!$A$4:$H$15,6,FALSE),"")</f>
        <v/>
      </c>
      <c r="M40" s="98" t="str">
        <f>IFERROR(VLOOKUP($C40,地場産品基準!$A$4:$H$15,7,FALSE),"")</f>
        <v/>
      </c>
      <c r="N40" s="98" t="str">
        <f>IFERROR(VLOOKUP($C40,地場産品基準!$A$4:$H$15,8,FALSE),"")</f>
        <v/>
      </c>
    </row>
    <row r="41" spans="1:14" s="139" customFormat="1" ht="106.5" customHeight="1">
      <c r="A41" s="154"/>
      <c r="B41" s="243"/>
      <c r="C41" s="241"/>
      <c r="D41" s="241"/>
      <c r="E41" s="240"/>
      <c r="F41" s="240"/>
      <c r="G41" s="240"/>
      <c r="H41" s="240"/>
      <c r="I41" s="146"/>
      <c r="J41" s="146"/>
      <c r="K41" s="146"/>
      <c r="L41" s="146"/>
      <c r="M41" s="146"/>
      <c r="N41" s="146"/>
    </row>
    <row r="42" spans="1:14" s="139" customFormat="1" ht="65.25" customHeight="1">
      <c r="A42" s="154" t="s">
        <v>348</v>
      </c>
      <c r="B42" s="243"/>
      <c r="C42" s="241"/>
      <c r="D42" s="241"/>
      <c r="E42" s="239">
        <f>COUNTIF(C42,"*３号*")</f>
        <v>0</v>
      </c>
      <c r="F42" s="239" t="str">
        <f t="shared" ref="F42" si="16">IF($E42=1,$D42,"")</f>
        <v/>
      </c>
      <c r="G42" s="239" t="str">
        <f>IF($E42=1,$L43,"")</f>
        <v/>
      </c>
      <c r="H42" s="239" t="str">
        <f>IF($E42=1,$M43,"")</f>
        <v/>
      </c>
      <c r="I42" s="98" t="str">
        <f>IFERROR(VLOOKUP($C42,地場産品基準!$A$4:$H$15,3,FALSE),"")</f>
        <v/>
      </c>
      <c r="J42" s="98" t="str">
        <f>IFERROR(VLOOKUP($C42,地場産品基準!$A$4:$H$15,4,FALSE),"")</f>
        <v/>
      </c>
      <c r="K42" s="98" t="str">
        <f>IFERROR(VLOOKUP($C42,地場産品基準!$A$4:$H$15,5,FALSE),"")</f>
        <v/>
      </c>
      <c r="L42" s="98" t="str">
        <f>IFERROR(VLOOKUP($C42,地場産品基準!$A$4:$H$15,6,FALSE),"")</f>
        <v/>
      </c>
      <c r="M42" s="98" t="str">
        <f>IFERROR(VLOOKUP($C42,地場産品基準!$A$4:$H$15,7,FALSE),"")</f>
        <v/>
      </c>
      <c r="N42" s="98" t="str">
        <f>IFERROR(VLOOKUP($C42,地場産品基準!$A$4:$H$15,8,FALSE),"")</f>
        <v/>
      </c>
    </row>
    <row r="43" spans="1:14" s="139" customFormat="1" ht="106.5" customHeight="1">
      <c r="A43" s="154"/>
      <c r="B43" s="243"/>
      <c r="C43" s="241"/>
      <c r="D43" s="241"/>
      <c r="E43" s="240"/>
      <c r="F43" s="240"/>
      <c r="G43" s="240"/>
      <c r="H43" s="240"/>
      <c r="I43" s="146"/>
      <c r="J43" s="146"/>
      <c r="K43" s="146"/>
      <c r="L43" s="146"/>
      <c r="M43" s="146"/>
      <c r="N43" s="146"/>
    </row>
    <row r="44" spans="1:14" s="139" customFormat="1" ht="65.25" customHeight="1">
      <c r="A44" s="154" t="s">
        <v>349</v>
      </c>
      <c r="B44" s="243"/>
      <c r="C44" s="241"/>
      <c r="D44" s="241"/>
      <c r="E44" s="239">
        <f>COUNTIF(C44,"*３号*")</f>
        <v>0</v>
      </c>
      <c r="F44" s="239" t="str">
        <f t="shared" ref="F44" si="17">IF($E44=1,$D44,"")</f>
        <v/>
      </c>
      <c r="G44" s="239" t="str">
        <f>IF($E44=1,$L45,"")</f>
        <v/>
      </c>
      <c r="H44" s="239" t="str">
        <f>IF($E44=1,$M45,"")</f>
        <v/>
      </c>
      <c r="I44" s="98" t="str">
        <f>IFERROR(VLOOKUP($C44,地場産品基準!$A$4:$H$15,3,FALSE),"")</f>
        <v/>
      </c>
      <c r="J44" s="98" t="str">
        <f>IFERROR(VLOOKUP($C44,地場産品基準!$A$4:$H$15,4,FALSE),"")</f>
        <v/>
      </c>
      <c r="K44" s="98" t="str">
        <f>IFERROR(VLOOKUP($C44,地場産品基準!$A$4:$H$15,5,FALSE),"")</f>
        <v/>
      </c>
      <c r="L44" s="98" t="str">
        <f>IFERROR(VLOOKUP($C44,地場産品基準!$A$4:$H$15,6,FALSE),"")</f>
        <v/>
      </c>
      <c r="M44" s="98" t="str">
        <f>IFERROR(VLOOKUP($C44,地場産品基準!$A$4:$H$15,7,FALSE),"")</f>
        <v/>
      </c>
      <c r="N44" s="98" t="str">
        <f>IFERROR(VLOOKUP($C44,地場産品基準!$A$4:$H$15,8,FALSE),"")</f>
        <v/>
      </c>
    </row>
    <row r="45" spans="1:14" s="139" customFormat="1" ht="106.5" customHeight="1">
      <c r="A45" s="154"/>
      <c r="B45" s="243"/>
      <c r="C45" s="241"/>
      <c r="D45" s="241"/>
      <c r="E45" s="240"/>
      <c r="F45" s="240"/>
      <c r="G45" s="240"/>
      <c r="H45" s="240"/>
      <c r="I45" s="146"/>
      <c r="J45" s="146"/>
      <c r="K45" s="146"/>
      <c r="L45" s="146"/>
      <c r="M45" s="146"/>
      <c r="N45" s="146"/>
    </row>
    <row r="46" spans="1:14" s="88" customFormat="1" ht="65.25" customHeight="1">
      <c r="A46" s="154" t="s">
        <v>350</v>
      </c>
      <c r="B46" s="243"/>
      <c r="C46" s="241"/>
      <c r="D46" s="241"/>
      <c r="E46" s="239">
        <f>COUNTIF(C46,"*３号*")</f>
        <v>0</v>
      </c>
      <c r="F46" s="239" t="str">
        <f t="shared" ref="F46" si="18">IF($E46=1,$D46,"")</f>
        <v/>
      </c>
      <c r="G46" s="239" t="str">
        <f>IF($E46=1,$L47,"")</f>
        <v/>
      </c>
      <c r="H46" s="239" t="str">
        <f>IF($E46=1,$M47,"")</f>
        <v/>
      </c>
      <c r="I46" s="98" t="str">
        <f>IFERROR(VLOOKUP($C46,地場産品基準!$A$4:$H$15,3,FALSE),"")</f>
        <v/>
      </c>
      <c r="J46" s="98" t="str">
        <f>IFERROR(VLOOKUP($C46,地場産品基準!$A$4:$H$15,4,FALSE),"")</f>
        <v/>
      </c>
      <c r="K46" s="98" t="str">
        <f>IFERROR(VLOOKUP($C46,地場産品基準!$A$4:$H$15,5,FALSE),"")</f>
        <v/>
      </c>
      <c r="L46" s="98" t="str">
        <f>IFERROR(VLOOKUP($C46,地場産品基準!$A$4:$H$15,6,FALSE),"")</f>
        <v/>
      </c>
      <c r="M46" s="98" t="str">
        <f>IFERROR(VLOOKUP($C46,地場産品基準!$A$4:$H$15,7,FALSE),"")</f>
        <v/>
      </c>
      <c r="N46" s="98" t="str">
        <f>IFERROR(VLOOKUP($C46,地場産品基準!$A$4:$H$15,8,FALSE),"")</f>
        <v/>
      </c>
    </row>
    <row r="47" spans="1:14" ht="106.5" customHeight="1">
      <c r="A47" s="154"/>
      <c r="B47" s="243"/>
      <c r="C47" s="241"/>
      <c r="D47" s="241"/>
      <c r="E47" s="240"/>
      <c r="F47" s="240"/>
      <c r="G47" s="240"/>
      <c r="H47" s="240"/>
      <c r="I47" s="146"/>
      <c r="J47" s="146"/>
      <c r="K47" s="146"/>
      <c r="L47" s="146"/>
      <c r="M47" s="146"/>
      <c r="N47" s="146"/>
    </row>
  </sheetData>
  <sheetProtection algorithmName="SHA-512" hashValue="IA+uh1qSR0rixSEfdHlnfCr58Eo+pZOqqj5pSdySfHuzxvujxONnetIFWwUNClzXH0sTE+HjpbjmjHXYNJvjdw==" saltValue="ybxk+TmOnm4qgpyQBaFi8g==" spinCount="100000" sheet="1" objects="1" scenarios="1" selectLockedCells="1"/>
  <mergeCells count="165">
    <mergeCell ref="F42:F43"/>
    <mergeCell ref="G42:G43"/>
    <mergeCell ref="H42:H43"/>
    <mergeCell ref="A44:A45"/>
    <mergeCell ref="B44:B45"/>
    <mergeCell ref="C44:C45"/>
    <mergeCell ref="D44:D45"/>
    <mergeCell ref="E44:E45"/>
    <mergeCell ref="F44:F45"/>
    <mergeCell ref="G44:G45"/>
    <mergeCell ref="H44:H45"/>
    <mergeCell ref="A42:A43"/>
    <mergeCell ref="B42:B43"/>
    <mergeCell ref="C42:C43"/>
    <mergeCell ref="D42:D43"/>
    <mergeCell ref="E42:E43"/>
    <mergeCell ref="F30:F31"/>
    <mergeCell ref="G30:G31"/>
    <mergeCell ref="H30:H31"/>
    <mergeCell ref="A32:A33"/>
    <mergeCell ref="B32:B33"/>
    <mergeCell ref="C32:C33"/>
    <mergeCell ref="D32:D33"/>
    <mergeCell ref="E32:E33"/>
    <mergeCell ref="F32:F33"/>
    <mergeCell ref="G32:G33"/>
    <mergeCell ref="H32:H33"/>
    <mergeCell ref="A30:A31"/>
    <mergeCell ref="B30:B31"/>
    <mergeCell ref="C30:C31"/>
    <mergeCell ref="D30:D31"/>
    <mergeCell ref="E30:E31"/>
    <mergeCell ref="E28:E29"/>
    <mergeCell ref="F28:F29"/>
    <mergeCell ref="G28:G29"/>
    <mergeCell ref="H28:H29"/>
    <mergeCell ref="A26:A27"/>
    <mergeCell ref="B26:B27"/>
    <mergeCell ref="C26:C27"/>
    <mergeCell ref="D26:D27"/>
    <mergeCell ref="E26:E27"/>
    <mergeCell ref="F38:F39"/>
    <mergeCell ref="G38:G39"/>
    <mergeCell ref="H38:H39"/>
    <mergeCell ref="A40:A41"/>
    <mergeCell ref="B40:B41"/>
    <mergeCell ref="C40:C41"/>
    <mergeCell ref="D40:D41"/>
    <mergeCell ref="E40:E41"/>
    <mergeCell ref="F40:F41"/>
    <mergeCell ref="G40:G41"/>
    <mergeCell ref="H40:H41"/>
    <mergeCell ref="A38:A39"/>
    <mergeCell ref="B38:B39"/>
    <mergeCell ref="C38:C39"/>
    <mergeCell ref="D38:D39"/>
    <mergeCell ref="E38:E39"/>
    <mergeCell ref="G16:G17"/>
    <mergeCell ref="H8:H9"/>
    <mergeCell ref="G8:G9"/>
    <mergeCell ref="F22:F23"/>
    <mergeCell ref="F34:F35"/>
    <mergeCell ref="G34:G35"/>
    <mergeCell ref="H34:H35"/>
    <mergeCell ref="A36:A37"/>
    <mergeCell ref="B36:B37"/>
    <mergeCell ref="C36:C37"/>
    <mergeCell ref="D36:D37"/>
    <mergeCell ref="E36:E37"/>
    <mergeCell ref="F36:F37"/>
    <mergeCell ref="G36:G37"/>
    <mergeCell ref="H36:H37"/>
    <mergeCell ref="A34:A35"/>
    <mergeCell ref="B34:B35"/>
    <mergeCell ref="C34:C35"/>
    <mergeCell ref="D34:D35"/>
    <mergeCell ref="E34:E35"/>
    <mergeCell ref="F26:F27"/>
    <mergeCell ref="G26:G27"/>
    <mergeCell ref="H26:H27"/>
    <mergeCell ref="A28:A29"/>
    <mergeCell ref="A22:A23"/>
    <mergeCell ref="A24:A25"/>
    <mergeCell ref="A46:A47"/>
    <mergeCell ref="C24:C25"/>
    <mergeCell ref="C46:C47"/>
    <mergeCell ref="D46:D47"/>
    <mergeCell ref="D24:D25"/>
    <mergeCell ref="D22:D23"/>
    <mergeCell ref="B24:B25"/>
    <mergeCell ref="B46:B47"/>
    <mergeCell ref="B22:B23"/>
    <mergeCell ref="B28:B29"/>
    <mergeCell ref="C28:C29"/>
    <mergeCell ref="D28:D29"/>
    <mergeCell ref="B2:D2"/>
    <mergeCell ref="B3:D3"/>
    <mergeCell ref="E46:E47"/>
    <mergeCell ref="E24:E25"/>
    <mergeCell ref="E22:E23"/>
    <mergeCell ref="E20:E21"/>
    <mergeCell ref="E18:E19"/>
    <mergeCell ref="E16:E17"/>
    <mergeCell ref="E14:E15"/>
    <mergeCell ref="E12:E13"/>
    <mergeCell ref="E10:E11"/>
    <mergeCell ref="E8:E9"/>
    <mergeCell ref="C8:C9"/>
    <mergeCell ref="C10:C11"/>
    <mergeCell ref="C12:C13"/>
    <mergeCell ref="C14:C15"/>
    <mergeCell ref="B5:D5"/>
    <mergeCell ref="B4:D4"/>
    <mergeCell ref="C18:C19"/>
    <mergeCell ref="C20:C21"/>
    <mergeCell ref="C22:C23"/>
    <mergeCell ref="D10:D11"/>
    <mergeCell ref="D8:D9"/>
    <mergeCell ref="B18:B19"/>
    <mergeCell ref="F24:F25"/>
    <mergeCell ref="F46:F47"/>
    <mergeCell ref="F8:F9"/>
    <mergeCell ref="F10:F11"/>
    <mergeCell ref="F12:F13"/>
    <mergeCell ref="F14:F15"/>
    <mergeCell ref="F16:F17"/>
    <mergeCell ref="H14:H15"/>
    <mergeCell ref="G14:G15"/>
    <mergeCell ref="H12:H13"/>
    <mergeCell ref="G12:G13"/>
    <mergeCell ref="H10:H11"/>
    <mergeCell ref="G10:G11"/>
    <mergeCell ref="H46:H47"/>
    <mergeCell ref="G46:G47"/>
    <mergeCell ref="H24:H25"/>
    <mergeCell ref="G24:G25"/>
    <mergeCell ref="H22:H23"/>
    <mergeCell ref="G22:G23"/>
    <mergeCell ref="H20:H21"/>
    <mergeCell ref="G20:G21"/>
    <mergeCell ref="H18:H19"/>
    <mergeCell ref="G18:G19"/>
    <mergeCell ref="H16:H17"/>
    <mergeCell ref="A4:A5"/>
    <mergeCell ref="F18:F19"/>
    <mergeCell ref="F20:F21"/>
    <mergeCell ref="A18:A19"/>
    <mergeCell ref="A20:A21"/>
    <mergeCell ref="A14:A15"/>
    <mergeCell ref="A16:A17"/>
    <mergeCell ref="A12:A13"/>
    <mergeCell ref="C16:C17"/>
    <mergeCell ref="B8:B9"/>
    <mergeCell ref="B10:B11"/>
    <mergeCell ref="B12:B13"/>
    <mergeCell ref="B14:B15"/>
    <mergeCell ref="B16:B17"/>
    <mergeCell ref="A8:A9"/>
    <mergeCell ref="A10:A11"/>
    <mergeCell ref="B20:B21"/>
    <mergeCell ref="D20:D21"/>
    <mergeCell ref="D18:D19"/>
    <mergeCell ref="D16:D17"/>
    <mergeCell ref="D14:D15"/>
    <mergeCell ref="D12:D13"/>
  </mergeCells>
  <phoneticPr fontId="1"/>
  <conditionalFormatting sqref="C8:C47">
    <cfRule type="expression" dxfId="63" priority="65">
      <formula>NOT(B8="")</formula>
    </cfRule>
  </conditionalFormatting>
  <conditionalFormatting sqref="C8:D47">
    <cfRule type="notContainsBlanks" dxfId="62" priority="63">
      <formula>LEN(TRIM(C8))&gt;0</formula>
    </cfRule>
  </conditionalFormatting>
  <conditionalFormatting sqref="D8:D47">
    <cfRule type="expression" dxfId="61" priority="64">
      <formula>NOT(B8="")</formula>
    </cfRule>
  </conditionalFormatting>
  <conditionalFormatting sqref="I9:N9">
    <cfRule type="expression" dxfId="60" priority="62">
      <formula>NOT(I8="記載不要")</formula>
    </cfRule>
    <cfRule type="expression" dxfId="59" priority="60">
      <formula>I8=""</formula>
    </cfRule>
    <cfRule type="notContainsBlanks" dxfId="58" priority="59">
      <formula>LEN(TRIM(I9))&gt;0</formula>
    </cfRule>
  </conditionalFormatting>
  <conditionalFormatting sqref="I11:N11">
    <cfRule type="expression" dxfId="57" priority="58">
      <formula>NOT(I10="記載不要")</formula>
    </cfRule>
    <cfRule type="expression" dxfId="56" priority="57">
      <formula>I10=""</formula>
    </cfRule>
    <cfRule type="notContainsBlanks" dxfId="55" priority="56">
      <formula>LEN(TRIM(I11))&gt;0</formula>
    </cfRule>
  </conditionalFormatting>
  <conditionalFormatting sqref="I13:N13">
    <cfRule type="expression" dxfId="54" priority="55">
      <formula>NOT(I12="記載不要")</formula>
    </cfRule>
    <cfRule type="expression" dxfId="53" priority="54">
      <formula>I12=""</formula>
    </cfRule>
    <cfRule type="notContainsBlanks" dxfId="52" priority="53">
      <formula>LEN(TRIM(I13))&gt;0</formula>
    </cfRule>
  </conditionalFormatting>
  <conditionalFormatting sqref="I15:N15">
    <cfRule type="notContainsBlanks" dxfId="51" priority="50">
      <formula>LEN(TRIM(I15))&gt;0</formula>
    </cfRule>
    <cfRule type="expression" dxfId="50" priority="52">
      <formula>NOT(I14="記載不要")</formula>
    </cfRule>
    <cfRule type="expression" dxfId="49" priority="51">
      <formula>I14=""</formula>
    </cfRule>
  </conditionalFormatting>
  <conditionalFormatting sqref="I17:N17">
    <cfRule type="expression" dxfId="48" priority="49">
      <formula>NOT(I16="記載不要")</formula>
    </cfRule>
    <cfRule type="expression" dxfId="47" priority="48">
      <formula>I16=""</formula>
    </cfRule>
    <cfRule type="notContainsBlanks" dxfId="46" priority="47">
      <formula>LEN(TRIM(I17))&gt;0</formula>
    </cfRule>
  </conditionalFormatting>
  <conditionalFormatting sqref="I19:N19">
    <cfRule type="expression" dxfId="45" priority="46">
      <formula>NOT(I18="記載不要")</formula>
    </cfRule>
    <cfRule type="expression" dxfId="44" priority="45">
      <formula>I18=""</formula>
    </cfRule>
    <cfRule type="notContainsBlanks" dxfId="43" priority="44">
      <formula>LEN(TRIM(I19))&gt;0</formula>
    </cfRule>
  </conditionalFormatting>
  <conditionalFormatting sqref="I21:N21">
    <cfRule type="expression" dxfId="42" priority="43">
      <formula>NOT(I20="記載不要")</formula>
    </cfRule>
    <cfRule type="expression" dxfId="41" priority="42">
      <formula>I20=""</formula>
    </cfRule>
    <cfRule type="notContainsBlanks" dxfId="40" priority="41">
      <formula>LEN(TRIM(I21))&gt;0</formula>
    </cfRule>
  </conditionalFormatting>
  <conditionalFormatting sqref="I23:N23">
    <cfRule type="expression" dxfId="39" priority="40">
      <formula>NOT(I22="記載不要")</formula>
    </cfRule>
    <cfRule type="expression" dxfId="38" priority="39">
      <formula>I22=""</formula>
    </cfRule>
    <cfRule type="notContainsBlanks" dxfId="37" priority="38">
      <formula>LEN(TRIM(I23))&gt;0</formula>
    </cfRule>
  </conditionalFormatting>
  <conditionalFormatting sqref="I25:N25">
    <cfRule type="expression" dxfId="36" priority="37">
      <formula>NOT(I24="記載不要")</formula>
    </cfRule>
    <cfRule type="expression" dxfId="35" priority="36">
      <formula>I24=""</formula>
    </cfRule>
    <cfRule type="notContainsBlanks" dxfId="34" priority="35">
      <formula>LEN(TRIM(I25))&gt;0</formula>
    </cfRule>
  </conditionalFormatting>
  <conditionalFormatting sqref="I27:N27">
    <cfRule type="notContainsBlanks" dxfId="33" priority="32">
      <formula>LEN(TRIM(I27))&gt;0</formula>
    </cfRule>
    <cfRule type="expression" dxfId="32" priority="33">
      <formula>I26=""</formula>
    </cfRule>
    <cfRule type="expression" dxfId="31" priority="34">
      <formula>NOT(I26="記載不要")</formula>
    </cfRule>
  </conditionalFormatting>
  <conditionalFormatting sqref="I29:N29">
    <cfRule type="expression" dxfId="30" priority="31">
      <formula>NOT(I28="記載不要")</formula>
    </cfRule>
    <cfRule type="expression" dxfId="29" priority="30">
      <formula>I28=""</formula>
    </cfRule>
    <cfRule type="notContainsBlanks" dxfId="28" priority="29">
      <formula>LEN(TRIM(I29))&gt;0</formula>
    </cfRule>
  </conditionalFormatting>
  <conditionalFormatting sqref="I31:N31">
    <cfRule type="expression" dxfId="27" priority="28">
      <formula>NOT(I30="記載不要")</formula>
    </cfRule>
    <cfRule type="expression" dxfId="26" priority="27">
      <formula>I30=""</formula>
    </cfRule>
    <cfRule type="notContainsBlanks" dxfId="25" priority="26">
      <formula>LEN(TRIM(I31))&gt;0</formula>
    </cfRule>
  </conditionalFormatting>
  <conditionalFormatting sqref="I33:N33">
    <cfRule type="expression" dxfId="24" priority="25">
      <formula>NOT(I32="記載不要")</formula>
    </cfRule>
    <cfRule type="expression" dxfId="23" priority="24">
      <formula>I32=""</formula>
    </cfRule>
    <cfRule type="notContainsBlanks" dxfId="22" priority="23">
      <formula>LEN(TRIM(I33))&gt;0</formula>
    </cfRule>
  </conditionalFormatting>
  <conditionalFormatting sqref="I35:N35">
    <cfRule type="expression" dxfId="21" priority="22">
      <formula>NOT(I34="記載不要")</formula>
    </cfRule>
    <cfRule type="expression" dxfId="20" priority="21">
      <formula>I34=""</formula>
    </cfRule>
    <cfRule type="notContainsBlanks" dxfId="19" priority="20">
      <formula>LEN(TRIM(I35))&gt;0</formula>
    </cfRule>
  </conditionalFormatting>
  <conditionalFormatting sqref="I37:N37">
    <cfRule type="expression" dxfId="18" priority="19">
      <formula>NOT(I36="記載不要")</formula>
    </cfRule>
    <cfRule type="expression" dxfId="17" priority="18">
      <formula>I36=""</formula>
    </cfRule>
    <cfRule type="notContainsBlanks" dxfId="16" priority="17">
      <formula>LEN(TRIM(I37))&gt;0</formula>
    </cfRule>
  </conditionalFormatting>
  <conditionalFormatting sqref="I39:N39">
    <cfRule type="expression" dxfId="15" priority="15">
      <formula>I38=""</formula>
    </cfRule>
    <cfRule type="notContainsBlanks" dxfId="14" priority="14">
      <formula>LEN(TRIM(I39))&gt;0</formula>
    </cfRule>
    <cfRule type="expression" dxfId="13" priority="16">
      <formula>NOT(I38="記載不要")</formula>
    </cfRule>
  </conditionalFormatting>
  <conditionalFormatting sqref="I41:N41">
    <cfRule type="expression" dxfId="12" priority="13">
      <formula>NOT(I40="記載不要")</formula>
    </cfRule>
    <cfRule type="expression" dxfId="11" priority="12">
      <formula>I40=""</formula>
    </cfRule>
    <cfRule type="notContainsBlanks" dxfId="10" priority="11">
      <formula>LEN(TRIM(I41))&gt;0</formula>
    </cfRule>
  </conditionalFormatting>
  <conditionalFormatting sqref="I43:N43">
    <cfRule type="expression" dxfId="9" priority="10">
      <formula>NOT(I42="記載不要")</formula>
    </cfRule>
    <cfRule type="expression" dxfId="8" priority="9">
      <formula>I42=""</formula>
    </cfRule>
    <cfRule type="notContainsBlanks" dxfId="7" priority="8">
      <formula>LEN(TRIM(I43))&gt;0</formula>
    </cfRule>
  </conditionalFormatting>
  <conditionalFormatting sqref="I45:N45">
    <cfRule type="expression" dxfId="6" priority="7">
      <formula>NOT(I44="記載不要")</formula>
    </cfRule>
    <cfRule type="expression" dxfId="5" priority="6">
      <formula>I44=""</formula>
    </cfRule>
    <cfRule type="notContainsBlanks" dxfId="4" priority="5">
      <formula>LEN(TRIM(I45))&gt;0</formula>
    </cfRule>
  </conditionalFormatting>
  <conditionalFormatting sqref="I47:N47">
    <cfRule type="notContainsBlanks" dxfId="3" priority="2">
      <formula>LEN(TRIM(I47))&gt;0</formula>
    </cfRule>
    <cfRule type="expression" dxfId="2" priority="4">
      <formula>NOT(I46="記載不要")</formula>
    </cfRule>
    <cfRule type="expression" dxfId="1" priority="3">
      <formula>I46=""</formula>
    </cfRule>
  </conditionalFormatting>
  <dataValidations count="5">
    <dataValidation type="list" allowBlank="1" showInputMessage="1" showErrorMessage="1" sqref="L1" xr:uid="{DAF4A04C-96BD-497B-9923-5DA31C7FA3E1}">
      <formula1>"2023,2024,2025,2026,2027"</formula1>
    </dataValidation>
    <dataValidation type="list" allowBlank="1" showInputMessage="1" showErrorMessage="1" sqref="Q1" xr:uid="{6C258DD5-D8F1-4008-A804-0DF56BFFE9D3}">
      <formula1>"1,2,3,4,5,6,7,8,9,10,11,12,13,14,15,16,17,18,19,20,21,22,23,24,25,26,27,28,29,30,31"</formula1>
    </dataValidation>
    <dataValidation type="list" allowBlank="1" showInputMessage="1" showErrorMessage="1" sqref="O1" xr:uid="{5C89F145-0C8A-49B4-A0CC-9DE2687E2C8C}">
      <formula1>"1,2,3,4,5,6,7,8,9,10,11,12"</formula1>
    </dataValidation>
    <dataValidation type="whole" allowBlank="1" showInputMessage="1" showErrorMessage="1" sqref="L9:M9 L11:M11 L13:M13 L15:M15 L17:M17 L19:M19 L21:M21 L23:M23 L47:M47 L31:M31 L35:M35 L37:M37 L39:M39 L25:M25 L33:M33 L27:M27 L29:M29 L41:M41 L43:M43 L45:M45" xr:uid="{177776AD-4B3C-456F-A720-A961F9BBCA96}">
      <formula1>0</formula1>
      <formula2>999999</formula2>
    </dataValidation>
    <dataValidation type="whole" allowBlank="1" showInputMessage="1" showErrorMessage="1" sqref="D8:D47" xr:uid="{93CBF738-A261-4736-BE11-B7FE730E9409}">
      <formula1>0</formula1>
      <formula2>9999999</formula2>
    </dataValidation>
  </dataValidations>
  <pageMargins left="0.7" right="0.7" top="0.75" bottom="0.75" header="0.3" footer="0.3"/>
  <pageSetup paperSize="9" scale="41" fitToHeight="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C8E5028-7584-487D-9E10-F1CCED76A43B}">
          <x14:formula1>
            <xm:f>地場産品基準!$A$17:$A$27</xm:f>
          </x14:formula1>
          <xm:sqref>C8:C47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19A5-BA80-4C79-B83A-D8FADEF523D8}">
  <sheetPr codeName="Sheet6">
    <tabColor rgb="FFFF9999"/>
    <pageSetUpPr fitToPage="1"/>
  </sheetPr>
  <dimension ref="A1:BB37"/>
  <sheetViews>
    <sheetView zoomScaleNormal="100" workbookViewId="0">
      <selection activeCell="C35" sqref="C35:T37"/>
    </sheetView>
  </sheetViews>
  <sheetFormatPr defaultColWidth="3.625" defaultRowHeight="22.5" customHeight="1"/>
  <cols>
    <col min="1" max="2" width="12.5" style="88" customWidth="1"/>
    <col min="3" max="7" width="3.625" style="88"/>
    <col min="8" max="8" width="3.625" style="88" customWidth="1"/>
    <col min="9" max="19" width="3.625" style="88"/>
    <col min="20" max="20" width="3.625" style="88" customWidth="1"/>
    <col min="21" max="21" width="4.875" style="88" customWidth="1"/>
    <col min="22" max="22" width="2.25" style="145" customWidth="1"/>
    <col min="23" max="23" width="4.25" style="91" customWidth="1"/>
    <col min="24" max="24" width="4.25" style="88" customWidth="1"/>
    <col min="25" max="54" width="5.125" style="88" customWidth="1"/>
    <col min="55" max="16384" width="3.625" style="88"/>
  </cols>
  <sheetData>
    <row r="1" spans="1:54" ht="22.5" customHeight="1">
      <c r="A1" s="257" t="s">
        <v>117</v>
      </c>
      <c r="B1" s="257"/>
      <c r="C1" s="257"/>
      <c r="D1" s="257"/>
      <c r="E1" s="257"/>
      <c r="F1" s="257"/>
      <c r="G1" s="257"/>
      <c r="H1" s="257"/>
      <c r="I1" s="257"/>
      <c r="J1" s="257"/>
      <c r="K1" s="257"/>
      <c r="N1" s="91"/>
      <c r="T1" s="108" t="str">
        <f>"西暦 "&amp;提案書!R1&amp;"年"&amp;提案書!U1&amp;"月"&amp;提案書!W1&amp;"日"</f>
        <v>西暦 年月日</v>
      </c>
      <c r="W1" s="88"/>
    </row>
    <row r="2" spans="1:54" s="15" customFormat="1" ht="19.5" customHeight="1">
      <c r="A2" s="259" t="s">
        <v>80</v>
      </c>
      <c r="B2" s="260"/>
      <c r="C2" s="263" t="str">
        <f>IF(提案書!D4="","「提案書」シートへ記載してください",提案書!D4)</f>
        <v>「提案書」シートへ記載してください</v>
      </c>
      <c r="D2" s="264"/>
      <c r="E2" s="264"/>
      <c r="F2" s="264"/>
      <c r="G2" s="264"/>
      <c r="H2" s="264"/>
      <c r="I2" s="264"/>
      <c r="J2" s="264"/>
      <c r="K2" s="264"/>
      <c r="L2" s="264"/>
      <c r="M2" s="264"/>
      <c r="N2" s="264"/>
      <c r="O2" s="264"/>
      <c r="P2" s="264"/>
      <c r="Q2" s="264"/>
      <c r="R2" s="264"/>
      <c r="S2" s="264"/>
      <c r="T2" s="265"/>
    </row>
    <row r="3" spans="1:54" s="12" customFormat="1" ht="22.5" customHeight="1">
      <c r="A3" s="261" t="s">
        <v>271</v>
      </c>
      <c r="B3" s="262"/>
      <c r="C3" s="266" t="str">
        <f>IF(提案書!D7="","「提案書」シートへ記載してください",提案書!D7)</f>
        <v>「提案書」シートへ記載してください</v>
      </c>
      <c r="D3" s="267"/>
      <c r="E3" s="267"/>
      <c r="F3" s="267"/>
      <c r="G3" s="267"/>
      <c r="H3" s="267"/>
      <c r="I3" s="267"/>
      <c r="J3" s="267"/>
      <c r="K3" s="267"/>
      <c r="L3" s="267"/>
      <c r="M3" s="267"/>
      <c r="N3" s="267"/>
      <c r="O3" s="267"/>
      <c r="P3" s="267"/>
      <c r="Q3" s="267"/>
      <c r="R3" s="267"/>
      <c r="S3" s="267"/>
      <c r="T3" s="268"/>
    </row>
    <row r="4" spans="1:54" s="12" customFormat="1" ht="18" customHeight="1">
      <c r="W4" s="258" t="s">
        <v>357</v>
      </c>
      <c r="X4" s="258"/>
      <c r="Y4" s="258"/>
      <c r="Z4" s="258"/>
      <c r="AA4" s="258"/>
      <c r="AB4" s="258"/>
      <c r="AC4" s="258"/>
      <c r="AD4" s="258"/>
      <c r="AE4" s="258"/>
      <c r="AF4" s="258"/>
      <c r="AG4" s="258"/>
      <c r="AH4" s="258"/>
      <c r="AI4" s="258"/>
      <c r="AJ4" s="258"/>
      <c r="AK4" s="258"/>
      <c r="AL4" s="258"/>
      <c r="AM4" s="258"/>
      <c r="AN4" s="258"/>
      <c r="AO4" s="258"/>
      <c r="AP4" s="258"/>
    </row>
    <row r="5" spans="1:54" s="12" customFormat="1" ht="22.5" customHeight="1">
      <c r="A5" s="258" t="s">
        <v>255</v>
      </c>
      <c r="B5" s="258"/>
      <c r="C5" s="258"/>
      <c r="D5" s="258"/>
      <c r="E5" s="258"/>
      <c r="F5" s="258"/>
      <c r="G5" s="258"/>
      <c r="H5" s="258"/>
      <c r="I5" s="258"/>
      <c r="J5" s="258"/>
      <c r="K5" s="258"/>
      <c r="L5" s="258"/>
      <c r="M5" s="258"/>
      <c r="N5" s="258"/>
      <c r="O5" s="258"/>
      <c r="P5" s="258"/>
      <c r="Q5" s="258"/>
      <c r="R5" s="258"/>
      <c r="S5" s="258"/>
      <c r="T5" s="258"/>
      <c r="W5" s="249" t="s">
        <v>266</v>
      </c>
      <c r="X5" s="249"/>
      <c r="Y5" s="258" t="s">
        <v>255</v>
      </c>
      <c r="Z5" s="258"/>
      <c r="AA5" s="258"/>
      <c r="AB5" s="258"/>
      <c r="AC5" s="258"/>
      <c r="AD5" s="258"/>
      <c r="AE5" s="258"/>
      <c r="AF5" s="258"/>
      <c r="AG5" s="258"/>
      <c r="AH5" s="258"/>
      <c r="AI5" s="258"/>
      <c r="AJ5" s="258"/>
      <c r="AK5" s="258"/>
      <c r="AL5" s="258"/>
      <c r="AM5" s="258"/>
      <c r="AN5" s="258"/>
      <c r="AO5" s="258"/>
      <c r="AP5" s="258"/>
    </row>
    <row r="6" spans="1:54" ht="22.5" customHeight="1">
      <c r="A6" s="157" t="s">
        <v>388</v>
      </c>
      <c r="B6" s="157"/>
      <c r="C6" s="256"/>
      <c r="D6" s="256"/>
      <c r="E6" s="256"/>
      <c r="F6" s="256"/>
      <c r="G6" s="256"/>
      <c r="H6" s="256"/>
      <c r="I6" s="256"/>
      <c r="J6" s="256"/>
      <c r="K6" s="256"/>
      <c r="L6" s="256"/>
      <c r="M6" s="256"/>
      <c r="N6" s="256"/>
      <c r="O6" s="256"/>
      <c r="P6" s="256"/>
      <c r="Q6" s="256"/>
      <c r="R6" s="256"/>
      <c r="S6" s="256"/>
      <c r="T6" s="256"/>
      <c r="U6" s="91"/>
      <c r="W6" s="249"/>
      <c r="X6" s="249"/>
      <c r="Y6" s="291" t="s">
        <v>355</v>
      </c>
      <c r="Z6" s="292"/>
      <c r="AA6" s="292"/>
      <c r="AB6" s="292"/>
      <c r="AC6" s="292"/>
      <c r="AD6" s="292"/>
      <c r="AE6" s="292"/>
      <c r="AF6" s="292"/>
      <c r="AG6" s="292"/>
      <c r="AH6" s="292"/>
      <c r="AI6" s="292"/>
      <c r="AJ6" s="292"/>
      <c r="AK6" s="292"/>
      <c r="AL6" s="292"/>
      <c r="AM6" s="292"/>
      <c r="AN6" s="292"/>
      <c r="AO6" s="292"/>
      <c r="AP6" s="292"/>
    </row>
    <row r="7" spans="1:54" ht="22.5" customHeight="1">
      <c r="A7" s="157"/>
      <c r="B7" s="157"/>
      <c r="C7" s="256"/>
      <c r="D7" s="256"/>
      <c r="E7" s="256"/>
      <c r="F7" s="256"/>
      <c r="G7" s="256"/>
      <c r="H7" s="256"/>
      <c r="I7" s="256"/>
      <c r="J7" s="256"/>
      <c r="K7" s="256"/>
      <c r="L7" s="256"/>
      <c r="M7" s="256"/>
      <c r="N7" s="256"/>
      <c r="O7" s="256"/>
      <c r="P7" s="256"/>
      <c r="Q7" s="256"/>
      <c r="R7" s="256"/>
      <c r="S7" s="256"/>
      <c r="T7" s="256"/>
      <c r="U7" s="91"/>
      <c r="W7" s="249"/>
      <c r="X7" s="249"/>
      <c r="Y7" s="292"/>
      <c r="Z7" s="292"/>
      <c r="AA7" s="292"/>
      <c r="AB7" s="292"/>
      <c r="AC7" s="292"/>
      <c r="AD7" s="292"/>
      <c r="AE7" s="292"/>
      <c r="AF7" s="292"/>
      <c r="AG7" s="292"/>
      <c r="AH7" s="292"/>
      <c r="AI7" s="292"/>
      <c r="AJ7" s="292"/>
      <c r="AK7" s="292"/>
      <c r="AL7" s="292"/>
      <c r="AM7" s="292"/>
      <c r="AN7" s="292"/>
      <c r="AO7" s="292"/>
      <c r="AP7" s="292"/>
    </row>
    <row r="8" spans="1:54" ht="22.5" customHeight="1">
      <c r="A8" s="157"/>
      <c r="B8" s="157"/>
      <c r="C8" s="256"/>
      <c r="D8" s="256"/>
      <c r="E8" s="256"/>
      <c r="F8" s="256"/>
      <c r="G8" s="256"/>
      <c r="H8" s="256"/>
      <c r="I8" s="256"/>
      <c r="J8" s="256"/>
      <c r="K8" s="256"/>
      <c r="L8" s="256"/>
      <c r="M8" s="256"/>
      <c r="N8" s="256"/>
      <c r="O8" s="256"/>
      <c r="P8" s="256"/>
      <c r="Q8" s="256"/>
      <c r="R8" s="256"/>
      <c r="S8" s="256"/>
      <c r="T8" s="256"/>
      <c r="U8" s="91"/>
      <c r="W8" s="249"/>
      <c r="X8" s="249"/>
      <c r="Y8" s="292"/>
      <c r="Z8" s="292"/>
      <c r="AA8" s="292"/>
      <c r="AB8" s="292"/>
      <c r="AC8" s="292"/>
      <c r="AD8" s="292"/>
      <c r="AE8" s="292"/>
      <c r="AF8" s="292"/>
      <c r="AG8" s="292"/>
      <c r="AH8" s="292"/>
      <c r="AI8" s="292"/>
      <c r="AJ8" s="292"/>
      <c r="AK8" s="292"/>
      <c r="AL8" s="292"/>
      <c r="AM8" s="292"/>
      <c r="AN8" s="292"/>
      <c r="AO8" s="292"/>
      <c r="AP8" s="292"/>
    </row>
    <row r="9" spans="1:54" ht="22.5" customHeight="1">
      <c r="A9" s="157"/>
      <c r="B9" s="157"/>
      <c r="C9" s="256"/>
      <c r="D9" s="256"/>
      <c r="E9" s="256"/>
      <c r="F9" s="256"/>
      <c r="G9" s="256"/>
      <c r="H9" s="256"/>
      <c r="I9" s="256"/>
      <c r="J9" s="256"/>
      <c r="K9" s="256"/>
      <c r="L9" s="256"/>
      <c r="M9" s="256"/>
      <c r="N9" s="256"/>
      <c r="O9" s="256"/>
      <c r="P9" s="256"/>
      <c r="Q9" s="256"/>
      <c r="R9" s="256"/>
      <c r="S9" s="256"/>
      <c r="T9" s="256"/>
      <c r="U9" s="91"/>
      <c r="W9" s="249"/>
      <c r="X9" s="249"/>
      <c r="Y9" s="292"/>
      <c r="Z9" s="292"/>
      <c r="AA9" s="292"/>
      <c r="AB9" s="292"/>
      <c r="AC9" s="292"/>
      <c r="AD9" s="292"/>
      <c r="AE9" s="292"/>
      <c r="AF9" s="292"/>
      <c r="AG9" s="292"/>
      <c r="AH9" s="292"/>
      <c r="AI9" s="292"/>
      <c r="AJ9" s="292"/>
      <c r="AK9" s="292"/>
      <c r="AL9" s="292"/>
      <c r="AM9" s="292"/>
      <c r="AN9" s="292"/>
      <c r="AO9" s="292"/>
      <c r="AP9" s="292"/>
    </row>
    <row r="10" spans="1:54" ht="22.5" customHeight="1">
      <c r="A10" s="157"/>
      <c r="B10" s="157"/>
      <c r="C10" s="256"/>
      <c r="D10" s="256"/>
      <c r="E10" s="256"/>
      <c r="F10" s="256"/>
      <c r="G10" s="256"/>
      <c r="H10" s="256"/>
      <c r="I10" s="256"/>
      <c r="J10" s="256"/>
      <c r="K10" s="256"/>
      <c r="L10" s="256"/>
      <c r="M10" s="256"/>
      <c r="N10" s="256"/>
      <c r="O10" s="256"/>
      <c r="P10" s="256"/>
      <c r="Q10" s="256"/>
      <c r="R10" s="256"/>
      <c r="S10" s="256"/>
      <c r="T10" s="256"/>
      <c r="U10" s="91"/>
      <c r="W10" s="249"/>
      <c r="X10" s="249"/>
      <c r="Y10" s="292"/>
      <c r="Z10" s="292"/>
      <c r="AA10" s="292"/>
      <c r="AB10" s="292"/>
      <c r="AC10" s="292"/>
      <c r="AD10" s="292"/>
      <c r="AE10" s="292"/>
      <c r="AF10" s="292"/>
      <c r="AG10" s="292"/>
      <c r="AH10" s="292"/>
      <c r="AI10" s="292"/>
      <c r="AJ10" s="292"/>
      <c r="AK10" s="292"/>
      <c r="AL10" s="292"/>
      <c r="AM10" s="292"/>
      <c r="AN10" s="292"/>
      <c r="AO10" s="292"/>
      <c r="AP10" s="292"/>
    </row>
    <row r="11" spans="1:54" ht="18" customHeight="1">
      <c r="A11" s="269" t="s">
        <v>217</v>
      </c>
      <c r="B11" s="270"/>
      <c r="C11" s="273"/>
      <c r="D11" s="274"/>
      <c r="E11" s="274"/>
      <c r="F11" s="274"/>
      <c r="G11" s="274"/>
      <c r="H11" s="274"/>
      <c r="I11" s="274"/>
      <c r="J11" s="274"/>
      <c r="K11" s="274"/>
      <c r="L11" s="274"/>
      <c r="M11" s="274"/>
      <c r="N11" s="274"/>
      <c r="O11" s="274"/>
      <c r="P11" s="274"/>
      <c r="Q11" s="274"/>
      <c r="R11" s="274"/>
      <c r="S11" s="274"/>
      <c r="T11" s="275"/>
      <c r="U11" s="91"/>
      <c r="W11" s="249"/>
      <c r="X11" s="249"/>
      <c r="Y11" s="269" t="s">
        <v>356</v>
      </c>
      <c r="Z11" s="293"/>
      <c r="AA11" s="293"/>
      <c r="AB11" s="293"/>
      <c r="AC11" s="293"/>
      <c r="AD11" s="293"/>
      <c r="AE11" s="293"/>
      <c r="AF11" s="293"/>
      <c r="AG11" s="293"/>
      <c r="AH11" s="293"/>
      <c r="AI11" s="293"/>
      <c r="AJ11" s="293"/>
      <c r="AK11" s="293"/>
      <c r="AL11" s="293"/>
      <c r="AM11" s="293"/>
      <c r="AN11" s="293"/>
      <c r="AO11" s="293"/>
      <c r="AP11" s="270"/>
    </row>
    <row r="12" spans="1:54" ht="18" customHeight="1">
      <c r="A12" s="271"/>
      <c r="B12" s="272"/>
      <c r="C12" s="276"/>
      <c r="D12" s="277"/>
      <c r="E12" s="277"/>
      <c r="F12" s="277"/>
      <c r="G12" s="277"/>
      <c r="H12" s="277"/>
      <c r="I12" s="277"/>
      <c r="J12" s="277"/>
      <c r="K12" s="277"/>
      <c r="L12" s="277"/>
      <c r="M12" s="277"/>
      <c r="N12" s="277"/>
      <c r="O12" s="277"/>
      <c r="P12" s="277"/>
      <c r="Q12" s="277"/>
      <c r="R12" s="277"/>
      <c r="S12" s="277"/>
      <c r="T12" s="278"/>
      <c r="U12" s="91"/>
      <c r="W12" s="249"/>
      <c r="X12" s="249"/>
      <c r="Y12" s="279"/>
      <c r="Z12" s="294"/>
      <c r="AA12" s="294"/>
      <c r="AB12" s="294"/>
      <c r="AC12" s="294"/>
      <c r="AD12" s="294"/>
      <c r="AE12" s="294"/>
      <c r="AF12" s="294"/>
      <c r="AG12" s="294"/>
      <c r="AH12" s="294"/>
      <c r="AI12" s="294"/>
      <c r="AJ12" s="294"/>
      <c r="AK12" s="294"/>
      <c r="AL12" s="294"/>
      <c r="AM12" s="294"/>
      <c r="AN12" s="294"/>
      <c r="AO12" s="294"/>
      <c r="AP12" s="280"/>
    </row>
    <row r="13" spans="1:54" ht="27" customHeight="1">
      <c r="A13" s="269" t="s">
        <v>119</v>
      </c>
      <c r="B13" s="270"/>
      <c r="C13" s="281" t="s">
        <v>358</v>
      </c>
      <c r="D13" s="282"/>
      <c r="E13" s="282"/>
      <c r="F13" s="282"/>
      <c r="G13" s="282"/>
      <c r="H13" s="282"/>
      <c r="I13" s="282"/>
      <c r="J13" s="282"/>
      <c r="K13" s="282"/>
      <c r="L13" s="282"/>
      <c r="M13" s="282"/>
      <c r="N13" s="282"/>
      <c r="O13" s="282"/>
      <c r="P13" s="282"/>
      <c r="Q13" s="282"/>
      <c r="R13" s="282"/>
      <c r="S13" s="282"/>
      <c r="T13" s="283"/>
      <c r="U13" s="91"/>
      <c r="W13" s="249"/>
      <c r="X13" s="249"/>
      <c r="Y13" s="255" t="s">
        <v>359</v>
      </c>
      <c r="Z13" s="255"/>
      <c r="AA13" s="255"/>
      <c r="AB13" s="255"/>
      <c r="AC13" s="255"/>
      <c r="AD13" s="255"/>
      <c r="AE13" s="290" t="s">
        <v>360</v>
      </c>
      <c r="AF13" s="290"/>
      <c r="AG13" s="290"/>
      <c r="AH13" s="290"/>
      <c r="AI13" s="290"/>
      <c r="AJ13" s="290"/>
      <c r="AK13" s="290" t="s">
        <v>361</v>
      </c>
      <c r="AL13" s="290"/>
      <c r="AM13" s="290"/>
      <c r="AN13" s="290"/>
      <c r="AO13" s="290"/>
      <c r="AP13" s="290"/>
      <c r="AQ13" s="154" t="s">
        <v>362</v>
      </c>
      <c r="AR13" s="154"/>
      <c r="AS13" s="154"/>
      <c r="AT13" s="154"/>
      <c r="AU13" s="154"/>
      <c r="AV13" s="154"/>
      <c r="AW13" s="154" t="s">
        <v>363</v>
      </c>
      <c r="AX13" s="154"/>
      <c r="AY13" s="154"/>
      <c r="AZ13" s="154"/>
      <c r="BA13" s="154"/>
      <c r="BB13" s="154"/>
    </row>
    <row r="14" spans="1:54" ht="33" customHeight="1">
      <c r="A14" s="279"/>
      <c r="B14" s="280"/>
      <c r="C14" s="284"/>
      <c r="D14" s="285"/>
      <c r="E14" s="285"/>
      <c r="F14" s="285"/>
      <c r="G14" s="285"/>
      <c r="H14" s="285"/>
      <c r="I14" s="285"/>
      <c r="J14" s="285"/>
      <c r="K14" s="285"/>
      <c r="L14" s="285"/>
      <c r="M14" s="285"/>
      <c r="N14" s="285"/>
      <c r="O14" s="285"/>
      <c r="P14" s="285"/>
      <c r="Q14" s="285"/>
      <c r="R14" s="285"/>
      <c r="S14" s="285"/>
      <c r="T14" s="286"/>
      <c r="U14" s="91"/>
      <c r="W14" s="249"/>
      <c r="X14" s="249"/>
      <c r="Y14" s="290"/>
      <c r="Z14" s="290"/>
      <c r="AA14" s="290"/>
      <c r="AB14" s="290"/>
      <c r="AC14" s="290"/>
      <c r="AD14" s="290"/>
      <c r="AE14" s="290"/>
      <c r="AF14" s="290"/>
      <c r="AG14" s="290"/>
      <c r="AH14" s="290"/>
      <c r="AI14" s="290"/>
      <c r="AJ14" s="290"/>
      <c r="AK14" s="290"/>
      <c r="AL14" s="290"/>
      <c r="AM14" s="290"/>
      <c r="AN14" s="290"/>
      <c r="AO14" s="290"/>
      <c r="AP14" s="290"/>
      <c r="AQ14" s="154"/>
      <c r="AR14" s="154"/>
      <c r="AS14" s="154"/>
      <c r="AT14" s="154"/>
      <c r="AU14" s="154"/>
      <c r="AV14" s="154"/>
      <c r="AW14" s="154"/>
      <c r="AX14" s="154"/>
      <c r="AY14" s="154"/>
      <c r="AZ14" s="154"/>
      <c r="BA14" s="154"/>
      <c r="BB14" s="154"/>
    </row>
    <row r="15" spans="1:54" ht="33" customHeight="1">
      <c r="A15" s="279"/>
      <c r="B15" s="280"/>
      <c r="C15" s="284"/>
      <c r="D15" s="285"/>
      <c r="E15" s="285"/>
      <c r="F15" s="285"/>
      <c r="G15" s="285"/>
      <c r="H15" s="285"/>
      <c r="I15" s="285"/>
      <c r="J15" s="285"/>
      <c r="K15" s="285"/>
      <c r="L15" s="285"/>
      <c r="M15" s="285"/>
      <c r="N15" s="285"/>
      <c r="O15" s="285"/>
      <c r="P15" s="285"/>
      <c r="Q15" s="285"/>
      <c r="R15" s="285"/>
      <c r="S15" s="285"/>
      <c r="T15" s="286"/>
      <c r="U15" s="91"/>
      <c r="W15" s="249"/>
      <c r="X15" s="249"/>
      <c r="Y15" s="290"/>
      <c r="Z15" s="290"/>
      <c r="AA15" s="290"/>
      <c r="AB15" s="290"/>
      <c r="AC15" s="290"/>
      <c r="AD15" s="290"/>
      <c r="AE15" s="290"/>
      <c r="AF15" s="290"/>
      <c r="AG15" s="290"/>
      <c r="AH15" s="290"/>
      <c r="AI15" s="290"/>
      <c r="AJ15" s="290"/>
      <c r="AK15" s="290"/>
      <c r="AL15" s="290"/>
      <c r="AM15" s="290"/>
      <c r="AN15" s="290"/>
      <c r="AO15" s="290"/>
      <c r="AP15" s="290"/>
      <c r="AQ15" s="154"/>
      <c r="AR15" s="154"/>
      <c r="AS15" s="154"/>
      <c r="AT15" s="154"/>
      <c r="AU15" s="154"/>
      <c r="AV15" s="154"/>
      <c r="AW15" s="154"/>
      <c r="AX15" s="154"/>
      <c r="AY15" s="154"/>
      <c r="AZ15" s="154"/>
      <c r="BA15" s="154"/>
      <c r="BB15" s="154"/>
    </row>
    <row r="16" spans="1:54" ht="33" customHeight="1">
      <c r="A16" s="279"/>
      <c r="B16" s="280"/>
      <c r="C16" s="284"/>
      <c r="D16" s="285"/>
      <c r="E16" s="285"/>
      <c r="F16" s="285"/>
      <c r="G16" s="285"/>
      <c r="H16" s="285"/>
      <c r="I16" s="285"/>
      <c r="J16" s="285"/>
      <c r="K16" s="285"/>
      <c r="L16" s="285"/>
      <c r="M16" s="285"/>
      <c r="N16" s="285"/>
      <c r="O16" s="285"/>
      <c r="P16" s="285"/>
      <c r="Q16" s="285"/>
      <c r="R16" s="285"/>
      <c r="S16" s="285"/>
      <c r="T16" s="286"/>
      <c r="U16" s="91"/>
      <c r="W16" s="249"/>
      <c r="X16" s="249"/>
      <c r="Y16" s="290"/>
      <c r="Z16" s="290"/>
      <c r="AA16" s="290"/>
      <c r="AB16" s="290"/>
      <c r="AC16" s="290"/>
      <c r="AD16" s="290"/>
      <c r="AE16" s="290"/>
      <c r="AF16" s="290"/>
      <c r="AG16" s="290"/>
      <c r="AH16" s="290"/>
      <c r="AI16" s="290"/>
      <c r="AJ16" s="290"/>
      <c r="AK16" s="290"/>
      <c r="AL16" s="290"/>
      <c r="AM16" s="290"/>
      <c r="AN16" s="290"/>
      <c r="AO16" s="290"/>
      <c r="AP16" s="290"/>
      <c r="AQ16" s="154"/>
      <c r="AR16" s="154"/>
      <c r="AS16" s="154"/>
      <c r="AT16" s="154"/>
      <c r="AU16" s="154"/>
      <c r="AV16" s="154"/>
      <c r="AW16" s="154"/>
      <c r="AX16" s="154"/>
      <c r="AY16" s="154"/>
      <c r="AZ16" s="154"/>
      <c r="BA16" s="154"/>
      <c r="BB16" s="154"/>
    </row>
    <row r="17" spans="1:54" ht="33" customHeight="1">
      <c r="A17" s="271"/>
      <c r="B17" s="272"/>
      <c r="C17" s="287"/>
      <c r="D17" s="288"/>
      <c r="E17" s="288"/>
      <c r="F17" s="288"/>
      <c r="G17" s="288"/>
      <c r="H17" s="288"/>
      <c r="I17" s="288"/>
      <c r="J17" s="288"/>
      <c r="K17" s="288"/>
      <c r="L17" s="288"/>
      <c r="M17" s="288"/>
      <c r="N17" s="288"/>
      <c r="O17" s="288"/>
      <c r="P17" s="288"/>
      <c r="Q17" s="288"/>
      <c r="R17" s="288"/>
      <c r="S17" s="288"/>
      <c r="T17" s="289"/>
      <c r="U17" s="91"/>
      <c r="W17" s="249"/>
      <c r="X17" s="249"/>
      <c r="Y17" s="290"/>
      <c r="Z17" s="290"/>
      <c r="AA17" s="290"/>
      <c r="AB17" s="290"/>
      <c r="AC17" s="290"/>
      <c r="AD17" s="290"/>
      <c r="AE17" s="290"/>
      <c r="AF17" s="290"/>
      <c r="AG17" s="290"/>
      <c r="AH17" s="290"/>
      <c r="AI17" s="290"/>
      <c r="AJ17" s="290"/>
      <c r="AK17" s="290"/>
      <c r="AL17" s="290"/>
      <c r="AM17" s="290"/>
      <c r="AN17" s="290"/>
      <c r="AO17" s="290"/>
      <c r="AP17" s="290"/>
      <c r="AQ17" s="154"/>
      <c r="AR17" s="154"/>
      <c r="AS17" s="154"/>
      <c r="AT17" s="154"/>
      <c r="AU17" s="154"/>
      <c r="AV17" s="154"/>
      <c r="AW17" s="154"/>
      <c r="AX17" s="154"/>
      <c r="AY17" s="154"/>
      <c r="AZ17" s="154"/>
      <c r="BA17" s="154"/>
      <c r="BB17" s="154"/>
    </row>
    <row r="18" spans="1:54" ht="9" customHeight="1">
      <c r="A18" s="94"/>
      <c r="B18" s="94"/>
      <c r="C18" s="95"/>
      <c r="D18" s="95"/>
      <c r="E18" s="95"/>
      <c r="F18" s="95"/>
      <c r="G18" s="95"/>
      <c r="H18" s="95"/>
      <c r="I18" s="95"/>
      <c r="J18" s="95"/>
      <c r="K18" s="95"/>
      <c r="L18" s="95"/>
      <c r="M18" s="95"/>
      <c r="N18" s="95"/>
      <c r="O18" s="95"/>
      <c r="P18" s="95"/>
      <c r="Q18" s="95"/>
      <c r="R18" s="95"/>
      <c r="S18" s="95"/>
      <c r="T18" s="95"/>
      <c r="Y18" s="95"/>
      <c r="Z18" s="95"/>
      <c r="AA18" s="95"/>
      <c r="AB18" s="95"/>
      <c r="AC18" s="95"/>
      <c r="AD18" s="95"/>
      <c r="AE18" s="95"/>
      <c r="AF18" s="95"/>
      <c r="AG18" s="95"/>
      <c r="AH18" s="95"/>
      <c r="AI18" s="95"/>
      <c r="AJ18" s="95"/>
      <c r="AK18" s="95"/>
      <c r="AL18" s="95"/>
      <c r="AM18" s="95"/>
      <c r="AN18" s="95"/>
      <c r="AO18" s="95"/>
      <c r="AP18" s="95"/>
    </row>
    <row r="19" spans="1:54" ht="22.5" customHeight="1">
      <c r="A19" s="157" t="s">
        <v>387</v>
      </c>
      <c r="B19" s="157"/>
      <c r="C19" s="157"/>
      <c r="D19" s="157"/>
      <c r="E19" s="157"/>
      <c r="F19" s="157"/>
      <c r="G19" s="157"/>
      <c r="H19" s="157"/>
      <c r="I19" s="157"/>
      <c r="J19" s="157"/>
      <c r="K19" s="157"/>
      <c r="L19" s="157"/>
      <c r="M19" s="157"/>
      <c r="N19" s="157"/>
      <c r="O19" s="157"/>
      <c r="P19" s="157"/>
      <c r="Q19" s="157"/>
      <c r="R19" s="157"/>
      <c r="S19" s="157"/>
      <c r="T19" s="157"/>
      <c r="U19" s="148" t="s">
        <v>391</v>
      </c>
      <c r="W19" s="249" t="s">
        <v>266</v>
      </c>
      <c r="X19" s="249"/>
      <c r="Y19" s="157" t="s">
        <v>257</v>
      </c>
      <c r="Z19" s="157"/>
      <c r="AA19" s="157"/>
      <c r="AB19" s="157"/>
      <c r="AC19" s="157"/>
      <c r="AD19" s="157"/>
      <c r="AE19" s="157"/>
      <c r="AF19" s="157"/>
      <c r="AG19" s="157"/>
      <c r="AH19" s="157"/>
      <c r="AI19" s="157"/>
      <c r="AJ19" s="157"/>
      <c r="AK19" s="157"/>
      <c r="AL19" s="157"/>
      <c r="AM19" s="157"/>
      <c r="AN19" s="157"/>
      <c r="AO19" s="157"/>
      <c r="AP19" s="157"/>
    </row>
    <row r="20" spans="1:54" ht="22.5" customHeight="1">
      <c r="A20" s="255" t="s">
        <v>252</v>
      </c>
      <c r="B20" s="255"/>
      <c r="C20" s="256"/>
      <c r="D20" s="256"/>
      <c r="E20" s="256"/>
      <c r="F20" s="256"/>
      <c r="G20" s="256"/>
      <c r="H20" s="256"/>
      <c r="I20" s="256"/>
      <c r="J20" s="256"/>
      <c r="K20" s="256"/>
      <c r="L20" s="256"/>
      <c r="M20" s="256"/>
      <c r="N20" s="256"/>
      <c r="O20" s="256"/>
      <c r="P20" s="256"/>
      <c r="Q20" s="256"/>
      <c r="R20" s="256"/>
      <c r="S20" s="256"/>
      <c r="T20" s="256"/>
      <c r="U20" s="248">
        <f>LEN(C20)</f>
        <v>0</v>
      </c>
      <c r="V20" s="147"/>
      <c r="W20" s="249"/>
      <c r="X20" s="249"/>
      <c r="Y20" s="254" t="s">
        <v>364</v>
      </c>
      <c r="Z20" s="254"/>
      <c r="AA20" s="254"/>
      <c r="AB20" s="254"/>
      <c r="AC20" s="254"/>
      <c r="AD20" s="254"/>
      <c r="AE20" s="254"/>
      <c r="AF20" s="254"/>
      <c r="AG20" s="254"/>
      <c r="AH20" s="254"/>
      <c r="AI20" s="254"/>
      <c r="AJ20" s="254"/>
      <c r="AK20" s="254"/>
      <c r="AL20" s="254"/>
      <c r="AM20" s="254"/>
      <c r="AN20" s="254"/>
      <c r="AO20" s="254"/>
      <c r="AP20" s="254"/>
    </row>
    <row r="21" spans="1:54" ht="22.5" customHeight="1">
      <c r="A21" s="255"/>
      <c r="B21" s="255"/>
      <c r="C21" s="256"/>
      <c r="D21" s="256"/>
      <c r="E21" s="256"/>
      <c r="F21" s="256"/>
      <c r="G21" s="256"/>
      <c r="H21" s="256"/>
      <c r="I21" s="256"/>
      <c r="J21" s="256"/>
      <c r="K21" s="256"/>
      <c r="L21" s="256"/>
      <c r="M21" s="256"/>
      <c r="N21" s="256"/>
      <c r="O21" s="256"/>
      <c r="P21" s="256"/>
      <c r="Q21" s="256"/>
      <c r="R21" s="256"/>
      <c r="S21" s="256"/>
      <c r="T21" s="256"/>
      <c r="U21" s="248"/>
      <c r="V21" s="147"/>
      <c r="W21" s="249"/>
      <c r="X21" s="249"/>
      <c r="Y21" s="254"/>
      <c r="Z21" s="254"/>
      <c r="AA21" s="254"/>
      <c r="AB21" s="254"/>
      <c r="AC21" s="254"/>
      <c r="AD21" s="254"/>
      <c r="AE21" s="254"/>
      <c r="AF21" s="254"/>
      <c r="AG21" s="254"/>
      <c r="AH21" s="254"/>
      <c r="AI21" s="254"/>
      <c r="AJ21" s="254"/>
      <c r="AK21" s="254"/>
      <c r="AL21" s="254"/>
      <c r="AM21" s="254"/>
      <c r="AN21" s="254"/>
      <c r="AO21" s="254"/>
      <c r="AP21" s="254"/>
    </row>
    <row r="22" spans="1:54" ht="22.5" customHeight="1">
      <c r="A22" s="255"/>
      <c r="B22" s="255"/>
      <c r="C22" s="256"/>
      <c r="D22" s="256"/>
      <c r="E22" s="256"/>
      <c r="F22" s="256"/>
      <c r="G22" s="256"/>
      <c r="H22" s="256"/>
      <c r="I22" s="256"/>
      <c r="J22" s="256"/>
      <c r="K22" s="256"/>
      <c r="L22" s="256"/>
      <c r="M22" s="256"/>
      <c r="N22" s="256"/>
      <c r="O22" s="256"/>
      <c r="P22" s="256"/>
      <c r="Q22" s="256"/>
      <c r="R22" s="256"/>
      <c r="S22" s="256"/>
      <c r="T22" s="256"/>
      <c r="U22" s="248"/>
      <c r="V22" s="147"/>
      <c r="W22" s="249"/>
      <c r="X22" s="249"/>
      <c r="Y22" s="254"/>
      <c r="Z22" s="254"/>
      <c r="AA22" s="254"/>
      <c r="AB22" s="254"/>
      <c r="AC22" s="254"/>
      <c r="AD22" s="254"/>
      <c r="AE22" s="254"/>
      <c r="AF22" s="254"/>
      <c r="AG22" s="254"/>
      <c r="AH22" s="254"/>
      <c r="AI22" s="254"/>
      <c r="AJ22" s="254"/>
      <c r="AK22" s="254"/>
      <c r="AL22" s="254"/>
      <c r="AM22" s="254"/>
      <c r="AN22" s="254"/>
      <c r="AO22" s="254"/>
      <c r="AP22" s="254"/>
    </row>
    <row r="23" spans="1:54" ht="22.5" customHeight="1">
      <c r="A23" s="255" t="s">
        <v>256</v>
      </c>
      <c r="B23" s="255"/>
      <c r="C23" s="256"/>
      <c r="D23" s="256"/>
      <c r="E23" s="256"/>
      <c r="F23" s="256"/>
      <c r="G23" s="256"/>
      <c r="H23" s="256"/>
      <c r="I23" s="256"/>
      <c r="J23" s="256"/>
      <c r="K23" s="256"/>
      <c r="L23" s="256"/>
      <c r="M23" s="256"/>
      <c r="N23" s="256"/>
      <c r="O23" s="256"/>
      <c r="P23" s="256"/>
      <c r="Q23" s="256"/>
      <c r="R23" s="256"/>
      <c r="S23" s="256"/>
      <c r="T23" s="256"/>
      <c r="U23" s="248">
        <f t="shared" ref="U23" si="0">LEN(C23)</f>
        <v>0</v>
      </c>
      <c r="V23" s="147"/>
      <c r="W23" s="249"/>
      <c r="X23" s="249"/>
      <c r="Y23" s="253" t="s">
        <v>367</v>
      </c>
      <c r="Z23" s="253"/>
      <c r="AA23" s="253"/>
      <c r="AB23" s="253"/>
      <c r="AC23" s="253"/>
      <c r="AD23" s="253"/>
      <c r="AE23" s="253"/>
      <c r="AF23" s="253"/>
      <c r="AG23" s="253"/>
      <c r="AH23" s="253"/>
      <c r="AI23" s="253"/>
      <c r="AJ23" s="253"/>
      <c r="AK23" s="253"/>
      <c r="AL23" s="253"/>
      <c r="AM23" s="253"/>
      <c r="AN23" s="253"/>
      <c r="AO23" s="253"/>
      <c r="AP23" s="253"/>
    </row>
    <row r="24" spans="1:54" ht="22.5" customHeight="1">
      <c r="A24" s="255"/>
      <c r="B24" s="255"/>
      <c r="C24" s="256"/>
      <c r="D24" s="256"/>
      <c r="E24" s="256"/>
      <c r="F24" s="256"/>
      <c r="G24" s="256"/>
      <c r="H24" s="256"/>
      <c r="I24" s="256"/>
      <c r="J24" s="256"/>
      <c r="K24" s="256"/>
      <c r="L24" s="256"/>
      <c r="M24" s="256"/>
      <c r="N24" s="256"/>
      <c r="O24" s="256"/>
      <c r="P24" s="256"/>
      <c r="Q24" s="256"/>
      <c r="R24" s="256"/>
      <c r="S24" s="256"/>
      <c r="T24" s="256"/>
      <c r="U24" s="248"/>
      <c r="V24" s="147"/>
      <c r="W24" s="249"/>
      <c r="X24" s="249"/>
      <c r="Y24" s="253"/>
      <c r="Z24" s="253"/>
      <c r="AA24" s="253"/>
      <c r="AB24" s="253"/>
      <c r="AC24" s="253"/>
      <c r="AD24" s="253"/>
      <c r="AE24" s="253"/>
      <c r="AF24" s="253"/>
      <c r="AG24" s="253"/>
      <c r="AH24" s="253"/>
      <c r="AI24" s="253"/>
      <c r="AJ24" s="253"/>
      <c r="AK24" s="253"/>
      <c r="AL24" s="253"/>
      <c r="AM24" s="253"/>
      <c r="AN24" s="253"/>
      <c r="AO24" s="253"/>
      <c r="AP24" s="253"/>
    </row>
    <row r="25" spans="1:54" ht="22.5" customHeight="1">
      <c r="A25" s="255"/>
      <c r="B25" s="255"/>
      <c r="C25" s="256"/>
      <c r="D25" s="256"/>
      <c r="E25" s="256"/>
      <c r="F25" s="256"/>
      <c r="G25" s="256"/>
      <c r="H25" s="256"/>
      <c r="I25" s="256"/>
      <c r="J25" s="256"/>
      <c r="K25" s="256"/>
      <c r="L25" s="256"/>
      <c r="M25" s="256"/>
      <c r="N25" s="256"/>
      <c r="O25" s="256"/>
      <c r="P25" s="256"/>
      <c r="Q25" s="256"/>
      <c r="R25" s="256"/>
      <c r="S25" s="256"/>
      <c r="T25" s="256"/>
      <c r="U25" s="248"/>
      <c r="V25" s="147"/>
      <c r="W25" s="249"/>
      <c r="X25" s="249"/>
      <c r="Y25" s="253"/>
      <c r="Z25" s="253"/>
      <c r="AA25" s="253"/>
      <c r="AB25" s="253"/>
      <c r="AC25" s="253"/>
      <c r="AD25" s="253"/>
      <c r="AE25" s="253"/>
      <c r="AF25" s="253"/>
      <c r="AG25" s="253"/>
      <c r="AH25" s="253"/>
      <c r="AI25" s="253"/>
      <c r="AJ25" s="253"/>
      <c r="AK25" s="253"/>
      <c r="AL25" s="253"/>
      <c r="AM25" s="253"/>
      <c r="AN25" s="253"/>
      <c r="AO25" s="253"/>
      <c r="AP25" s="253"/>
    </row>
    <row r="26" spans="1:54" ht="22.5" customHeight="1">
      <c r="A26" s="255" t="s">
        <v>253</v>
      </c>
      <c r="B26" s="255"/>
      <c r="C26" s="256"/>
      <c r="D26" s="256"/>
      <c r="E26" s="256"/>
      <c r="F26" s="256"/>
      <c r="G26" s="256"/>
      <c r="H26" s="256"/>
      <c r="I26" s="256"/>
      <c r="J26" s="256"/>
      <c r="K26" s="256"/>
      <c r="L26" s="256"/>
      <c r="M26" s="256"/>
      <c r="N26" s="256"/>
      <c r="O26" s="256"/>
      <c r="P26" s="256"/>
      <c r="Q26" s="256"/>
      <c r="R26" s="256"/>
      <c r="S26" s="256"/>
      <c r="T26" s="256"/>
      <c r="U26" s="248">
        <f t="shared" ref="U26" si="1">LEN(C26)</f>
        <v>0</v>
      </c>
      <c r="V26" s="147"/>
      <c r="W26" s="249"/>
      <c r="X26" s="249"/>
      <c r="Y26" s="250" t="s">
        <v>365</v>
      </c>
      <c r="Z26" s="251"/>
      <c r="AA26" s="251"/>
      <c r="AB26" s="251"/>
      <c r="AC26" s="251"/>
      <c r="AD26" s="251"/>
      <c r="AE26" s="251"/>
      <c r="AF26" s="251"/>
      <c r="AG26" s="251"/>
      <c r="AH26" s="251"/>
      <c r="AI26" s="251"/>
      <c r="AJ26" s="251"/>
      <c r="AK26" s="251"/>
      <c r="AL26" s="251"/>
      <c r="AM26" s="251"/>
      <c r="AN26" s="251"/>
      <c r="AO26" s="251"/>
      <c r="AP26" s="251"/>
    </row>
    <row r="27" spans="1:54" ht="22.5" customHeight="1">
      <c r="A27" s="255"/>
      <c r="B27" s="255"/>
      <c r="C27" s="256"/>
      <c r="D27" s="256"/>
      <c r="E27" s="256"/>
      <c r="F27" s="256"/>
      <c r="G27" s="256"/>
      <c r="H27" s="256"/>
      <c r="I27" s="256"/>
      <c r="J27" s="256"/>
      <c r="K27" s="256"/>
      <c r="L27" s="256"/>
      <c r="M27" s="256"/>
      <c r="N27" s="256"/>
      <c r="O27" s="256"/>
      <c r="P27" s="256"/>
      <c r="Q27" s="256"/>
      <c r="R27" s="256"/>
      <c r="S27" s="256"/>
      <c r="T27" s="256"/>
      <c r="U27" s="248"/>
      <c r="V27" s="147"/>
      <c r="W27" s="249"/>
      <c r="X27" s="249"/>
      <c r="Y27" s="251"/>
      <c r="Z27" s="251"/>
      <c r="AA27" s="251"/>
      <c r="AB27" s="251"/>
      <c r="AC27" s="251"/>
      <c r="AD27" s="251"/>
      <c r="AE27" s="251"/>
      <c r="AF27" s="251"/>
      <c r="AG27" s="251"/>
      <c r="AH27" s="251"/>
      <c r="AI27" s="251"/>
      <c r="AJ27" s="251"/>
      <c r="AK27" s="251"/>
      <c r="AL27" s="251"/>
      <c r="AM27" s="251"/>
      <c r="AN27" s="251"/>
      <c r="AO27" s="251"/>
      <c r="AP27" s="251"/>
    </row>
    <row r="28" spans="1:54" ht="22.5" customHeight="1">
      <c r="A28" s="255"/>
      <c r="B28" s="255"/>
      <c r="C28" s="256"/>
      <c r="D28" s="256"/>
      <c r="E28" s="256"/>
      <c r="F28" s="256"/>
      <c r="G28" s="256"/>
      <c r="H28" s="256"/>
      <c r="I28" s="256"/>
      <c r="J28" s="256"/>
      <c r="K28" s="256"/>
      <c r="L28" s="256"/>
      <c r="M28" s="256"/>
      <c r="N28" s="256"/>
      <c r="O28" s="256"/>
      <c r="P28" s="256"/>
      <c r="Q28" s="256"/>
      <c r="R28" s="256"/>
      <c r="S28" s="256"/>
      <c r="T28" s="256"/>
      <c r="U28" s="248"/>
      <c r="V28" s="147"/>
      <c r="W28" s="249"/>
      <c r="X28" s="249"/>
      <c r="Y28" s="251"/>
      <c r="Z28" s="251"/>
      <c r="AA28" s="251"/>
      <c r="AB28" s="251"/>
      <c r="AC28" s="251"/>
      <c r="AD28" s="251"/>
      <c r="AE28" s="251"/>
      <c r="AF28" s="251"/>
      <c r="AG28" s="251"/>
      <c r="AH28" s="251"/>
      <c r="AI28" s="251"/>
      <c r="AJ28" s="251"/>
      <c r="AK28" s="251"/>
      <c r="AL28" s="251"/>
      <c r="AM28" s="251"/>
      <c r="AN28" s="251"/>
      <c r="AO28" s="251"/>
      <c r="AP28" s="251"/>
    </row>
    <row r="29" spans="1:54" ht="22.5" customHeight="1">
      <c r="A29" s="255" t="s">
        <v>254</v>
      </c>
      <c r="B29" s="255"/>
      <c r="C29" s="256"/>
      <c r="D29" s="256"/>
      <c r="E29" s="256"/>
      <c r="F29" s="256"/>
      <c r="G29" s="256"/>
      <c r="H29" s="256"/>
      <c r="I29" s="256"/>
      <c r="J29" s="256"/>
      <c r="K29" s="256"/>
      <c r="L29" s="256"/>
      <c r="M29" s="256"/>
      <c r="N29" s="256"/>
      <c r="O29" s="256"/>
      <c r="P29" s="256"/>
      <c r="Q29" s="256"/>
      <c r="R29" s="256"/>
      <c r="S29" s="256"/>
      <c r="T29" s="256"/>
      <c r="U29" s="248">
        <f t="shared" ref="U29" si="2">LEN(C29)</f>
        <v>0</v>
      </c>
      <c r="V29" s="147"/>
      <c r="W29" s="249"/>
      <c r="X29" s="249"/>
      <c r="Y29" s="250" t="s">
        <v>366</v>
      </c>
      <c r="Z29" s="250"/>
      <c r="AA29" s="250"/>
      <c r="AB29" s="250"/>
      <c r="AC29" s="250"/>
      <c r="AD29" s="250"/>
      <c r="AE29" s="250"/>
      <c r="AF29" s="250"/>
      <c r="AG29" s="250"/>
      <c r="AH29" s="250"/>
      <c r="AI29" s="250"/>
      <c r="AJ29" s="250"/>
      <c r="AK29" s="250"/>
      <c r="AL29" s="250"/>
      <c r="AM29" s="250"/>
      <c r="AN29" s="250"/>
      <c r="AO29" s="250"/>
      <c r="AP29" s="250"/>
    </row>
    <row r="30" spans="1:54" ht="22.5" customHeight="1">
      <c r="A30" s="255"/>
      <c r="B30" s="255"/>
      <c r="C30" s="256"/>
      <c r="D30" s="256"/>
      <c r="E30" s="256"/>
      <c r="F30" s="256"/>
      <c r="G30" s="256"/>
      <c r="H30" s="256"/>
      <c r="I30" s="256"/>
      <c r="J30" s="256"/>
      <c r="K30" s="256"/>
      <c r="L30" s="256"/>
      <c r="M30" s="256"/>
      <c r="N30" s="256"/>
      <c r="O30" s="256"/>
      <c r="P30" s="256"/>
      <c r="Q30" s="256"/>
      <c r="R30" s="256"/>
      <c r="S30" s="256"/>
      <c r="T30" s="256"/>
      <c r="U30" s="248"/>
      <c r="V30" s="147"/>
      <c r="W30" s="249"/>
      <c r="X30" s="249"/>
      <c r="Y30" s="250"/>
      <c r="Z30" s="250"/>
      <c r="AA30" s="250"/>
      <c r="AB30" s="250"/>
      <c r="AC30" s="250"/>
      <c r="AD30" s="250"/>
      <c r="AE30" s="250"/>
      <c r="AF30" s="250"/>
      <c r="AG30" s="250"/>
      <c r="AH30" s="250"/>
      <c r="AI30" s="250"/>
      <c r="AJ30" s="250"/>
      <c r="AK30" s="250"/>
      <c r="AL30" s="250"/>
      <c r="AM30" s="250"/>
      <c r="AN30" s="250"/>
      <c r="AO30" s="250"/>
      <c r="AP30" s="250"/>
    </row>
    <row r="31" spans="1:54" ht="22.5" customHeight="1">
      <c r="A31" s="255"/>
      <c r="B31" s="255"/>
      <c r="C31" s="256"/>
      <c r="D31" s="256"/>
      <c r="E31" s="256"/>
      <c r="F31" s="256"/>
      <c r="G31" s="256"/>
      <c r="H31" s="256"/>
      <c r="I31" s="256"/>
      <c r="J31" s="256"/>
      <c r="K31" s="256"/>
      <c r="L31" s="256"/>
      <c r="M31" s="256"/>
      <c r="N31" s="256"/>
      <c r="O31" s="256"/>
      <c r="P31" s="256"/>
      <c r="Q31" s="256"/>
      <c r="R31" s="256"/>
      <c r="S31" s="256"/>
      <c r="T31" s="256"/>
      <c r="U31" s="248"/>
      <c r="V31" s="147"/>
      <c r="W31" s="249"/>
      <c r="X31" s="249"/>
      <c r="Y31" s="250"/>
      <c r="Z31" s="250"/>
      <c r="AA31" s="250"/>
      <c r="AB31" s="250"/>
      <c r="AC31" s="250"/>
      <c r="AD31" s="250"/>
      <c r="AE31" s="250"/>
      <c r="AF31" s="250"/>
      <c r="AG31" s="250"/>
      <c r="AH31" s="250"/>
      <c r="AI31" s="250"/>
      <c r="AJ31" s="250"/>
      <c r="AK31" s="250"/>
      <c r="AL31" s="250"/>
      <c r="AM31" s="250"/>
      <c r="AN31" s="250"/>
      <c r="AO31" s="250"/>
      <c r="AP31" s="250"/>
    </row>
    <row r="32" spans="1:54" ht="22.5" customHeight="1">
      <c r="A32" s="255" t="s">
        <v>354</v>
      </c>
      <c r="B32" s="255"/>
      <c r="C32" s="256"/>
      <c r="D32" s="256"/>
      <c r="E32" s="256"/>
      <c r="F32" s="256"/>
      <c r="G32" s="256"/>
      <c r="H32" s="256"/>
      <c r="I32" s="256"/>
      <c r="J32" s="256"/>
      <c r="K32" s="256"/>
      <c r="L32" s="256"/>
      <c r="M32" s="256"/>
      <c r="N32" s="256"/>
      <c r="O32" s="256"/>
      <c r="P32" s="256"/>
      <c r="Q32" s="256"/>
      <c r="R32" s="256"/>
      <c r="S32" s="256"/>
      <c r="T32" s="256"/>
      <c r="U32" s="248">
        <f t="shared" ref="U32" si="3">LEN(C32)</f>
        <v>0</v>
      </c>
      <c r="V32" s="147"/>
      <c r="W32" s="249"/>
      <c r="X32" s="249"/>
      <c r="Y32" s="250" t="s">
        <v>368</v>
      </c>
      <c r="Z32" s="251"/>
      <c r="AA32" s="251"/>
      <c r="AB32" s="251"/>
      <c r="AC32" s="251"/>
      <c r="AD32" s="251"/>
      <c r="AE32" s="251"/>
      <c r="AF32" s="251"/>
      <c r="AG32" s="251"/>
      <c r="AH32" s="251"/>
      <c r="AI32" s="251"/>
      <c r="AJ32" s="251"/>
      <c r="AK32" s="251"/>
      <c r="AL32" s="251"/>
      <c r="AM32" s="251"/>
      <c r="AN32" s="251"/>
      <c r="AO32" s="251"/>
      <c r="AP32" s="251"/>
    </row>
    <row r="33" spans="1:42" ht="22.5" customHeight="1">
      <c r="A33" s="255"/>
      <c r="B33" s="255"/>
      <c r="C33" s="256"/>
      <c r="D33" s="256"/>
      <c r="E33" s="256"/>
      <c r="F33" s="256"/>
      <c r="G33" s="256"/>
      <c r="H33" s="256"/>
      <c r="I33" s="256"/>
      <c r="J33" s="256"/>
      <c r="K33" s="256"/>
      <c r="L33" s="256"/>
      <c r="M33" s="256"/>
      <c r="N33" s="256"/>
      <c r="O33" s="256"/>
      <c r="P33" s="256"/>
      <c r="Q33" s="256"/>
      <c r="R33" s="256"/>
      <c r="S33" s="256"/>
      <c r="T33" s="256"/>
      <c r="U33" s="248"/>
      <c r="V33" s="147"/>
      <c r="W33" s="249"/>
      <c r="X33" s="249"/>
      <c r="Y33" s="251"/>
      <c r="Z33" s="251"/>
      <c r="AA33" s="251"/>
      <c r="AB33" s="251"/>
      <c r="AC33" s="251"/>
      <c r="AD33" s="251"/>
      <c r="AE33" s="251"/>
      <c r="AF33" s="251"/>
      <c r="AG33" s="251"/>
      <c r="AH33" s="251"/>
      <c r="AI33" s="251"/>
      <c r="AJ33" s="251"/>
      <c r="AK33" s="251"/>
      <c r="AL33" s="251"/>
      <c r="AM33" s="251"/>
      <c r="AN33" s="251"/>
      <c r="AO33" s="251"/>
      <c r="AP33" s="251"/>
    </row>
    <row r="34" spans="1:42" ht="22.5" customHeight="1">
      <c r="A34" s="255"/>
      <c r="B34" s="255"/>
      <c r="C34" s="256"/>
      <c r="D34" s="256"/>
      <c r="E34" s="256"/>
      <c r="F34" s="256"/>
      <c r="G34" s="256"/>
      <c r="H34" s="256"/>
      <c r="I34" s="256"/>
      <c r="J34" s="256"/>
      <c r="K34" s="256"/>
      <c r="L34" s="256"/>
      <c r="M34" s="256"/>
      <c r="N34" s="256"/>
      <c r="O34" s="256"/>
      <c r="P34" s="256"/>
      <c r="Q34" s="256"/>
      <c r="R34" s="256"/>
      <c r="S34" s="256"/>
      <c r="T34" s="256"/>
      <c r="U34" s="248"/>
      <c r="V34" s="147"/>
      <c r="W34" s="249"/>
      <c r="X34" s="249"/>
      <c r="Y34" s="251"/>
      <c r="Z34" s="251"/>
      <c r="AA34" s="251"/>
      <c r="AB34" s="251"/>
      <c r="AC34" s="251"/>
      <c r="AD34" s="251"/>
      <c r="AE34" s="251"/>
      <c r="AF34" s="251"/>
      <c r="AG34" s="251"/>
      <c r="AH34" s="251"/>
      <c r="AI34" s="251"/>
      <c r="AJ34" s="251"/>
      <c r="AK34" s="251"/>
      <c r="AL34" s="251"/>
      <c r="AM34" s="251"/>
      <c r="AN34" s="251"/>
      <c r="AO34" s="251"/>
      <c r="AP34" s="251"/>
    </row>
    <row r="35" spans="1:42" ht="22.5" customHeight="1">
      <c r="A35" s="255" t="s">
        <v>369</v>
      </c>
      <c r="B35" s="255"/>
      <c r="C35" s="256"/>
      <c r="D35" s="256"/>
      <c r="E35" s="256"/>
      <c r="F35" s="256"/>
      <c r="G35" s="256"/>
      <c r="H35" s="256"/>
      <c r="I35" s="256"/>
      <c r="J35" s="256"/>
      <c r="K35" s="256"/>
      <c r="L35" s="256"/>
      <c r="M35" s="256"/>
      <c r="N35" s="256"/>
      <c r="O35" s="256"/>
      <c r="P35" s="256"/>
      <c r="Q35" s="256"/>
      <c r="R35" s="256"/>
      <c r="S35" s="256"/>
      <c r="T35" s="256"/>
      <c r="U35" s="248">
        <f t="shared" ref="U35" si="4">LEN(C35)</f>
        <v>0</v>
      </c>
      <c r="V35" s="147"/>
      <c r="W35" s="249"/>
      <c r="X35" s="249"/>
      <c r="Y35" s="252" t="s">
        <v>370</v>
      </c>
      <c r="Z35" s="252"/>
      <c r="AA35" s="252"/>
      <c r="AB35" s="252"/>
      <c r="AC35" s="252"/>
      <c r="AD35" s="252"/>
      <c r="AE35" s="252"/>
      <c r="AF35" s="252"/>
      <c r="AG35" s="252"/>
      <c r="AH35" s="252"/>
      <c r="AI35" s="252"/>
      <c r="AJ35" s="252"/>
      <c r="AK35" s="252"/>
      <c r="AL35" s="252"/>
      <c r="AM35" s="252"/>
      <c r="AN35" s="252"/>
      <c r="AO35" s="252"/>
      <c r="AP35" s="252"/>
    </row>
    <row r="36" spans="1:42" ht="22.5" customHeight="1">
      <c r="A36" s="255"/>
      <c r="B36" s="255"/>
      <c r="C36" s="256"/>
      <c r="D36" s="256"/>
      <c r="E36" s="256"/>
      <c r="F36" s="256"/>
      <c r="G36" s="256"/>
      <c r="H36" s="256"/>
      <c r="I36" s="256"/>
      <c r="J36" s="256"/>
      <c r="K36" s="256"/>
      <c r="L36" s="256"/>
      <c r="M36" s="256"/>
      <c r="N36" s="256"/>
      <c r="O36" s="256"/>
      <c r="P36" s="256"/>
      <c r="Q36" s="256"/>
      <c r="R36" s="256"/>
      <c r="S36" s="256"/>
      <c r="T36" s="256"/>
      <c r="U36" s="248"/>
      <c r="V36" s="147"/>
      <c r="W36" s="249"/>
      <c r="X36" s="249"/>
      <c r="Y36" s="252"/>
      <c r="Z36" s="252"/>
      <c r="AA36" s="252"/>
      <c r="AB36" s="252"/>
      <c r="AC36" s="252"/>
      <c r="AD36" s="252"/>
      <c r="AE36" s="252"/>
      <c r="AF36" s="252"/>
      <c r="AG36" s="252"/>
      <c r="AH36" s="252"/>
      <c r="AI36" s="252"/>
      <c r="AJ36" s="252"/>
      <c r="AK36" s="252"/>
      <c r="AL36" s="252"/>
      <c r="AM36" s="252"/>
      <c r="AN36" s="252"/>
      <c r="AO36" s="252"/>
      <c r="AP36" s="252"/>
    </row>
    <row r="37" spans="1:42" ht="22.5" customHeight="1">
      <c r="A37" s="255"/>
      <c r="B37" s="255"/>
      <c r="C37" s="256"/>
      <c r="D37" s="256"/>
      <c r="E37" s="256"/>
      <c r="F37" s="256"/>
      <c r="G37" s="256"/>
      <c r="H37" s="256"/>
      <c r="I37" s="256"/>
      <c r="J37" s="256"/>
      <c r="K37" s="256"/>
      <c r="L37" s="256"/>
      <c r="M37" s="256"/>
      <c r="N37" s="256"/>
      <c r="O37" s="256"/>
      <c r="P37" s="256"/>
      <c r="Q37" s="256"/>
      <c r="R37" s="256"/>
      <c r="S37" s="256"/>
      <c r="T37" s="256"/>
      <c r="U37" s="248"/>
      <c r="V37" s="147"/>
      <c r="W37" s="249"/>
      <c r="X37" s="249"/>
      <c r="Y37" s="252"/>
      <c r="Z37" s="252"/>
      <c r="AA37" s="252"/>
      <c r="AB37" s="252"/>
      <c r="AC37" s="252"/>
      <c r="AD37" s="252"/>
      <c r="AE37" s="252"/>
      <c r="AF37" s="252"/>
      <c r="AG37" s="252"/>
      <c r="AH37" s="252"/>
      <c r="AI37" s="252"/>
      <c r="AJ37" s="252"/>
      <c r="AK37" s="252"/>
      <c r="AL37" s="252"/>
      <c r="AM37" s="252"/>
      <c r="AN37" s="252"/>
      <c r="AO37" s="252"/>
      <c r="AP37" s="252"/>
    </row>
  </sheetData>
  <sheetProtection algorithmName="SHA-512" hashValue="P1NfQzIDhe39OTuemRb16zIx3Enawz729VIL+rxA+tv+VlcMtkeYYFsZYf7Cxp5k89ZomKy9b1kDS0Dv3ZnNag==" saltValue="PTefHSLVP6lerI51Kc9NRg==" spinCount="100000" sheet="1" objects="1" scenarios="1" selectLockedCells="1"/>
  <mergeCells count="54">
    <mergeCell ref="AQ14:AV17"/>
    <mergeCell ref="AW14:BB17"/>
    <mergeCell ref="AW13:BB13"/>
    <mergeCell ref="AQ13:AV13"/>
    <mergeCell ref="AK13:AP13"/>
    <mergeCell ref="W4:AP4"/>
    <mergeCell ref="Y14:AD17"/>
    <mergeCell ref="AE14:AJ17"/>
    <mergeCell ref="AK14:AP17"/>
    <mergeCell ref="AE13:AJ13"/>
    <mergeCell ref="Y13:AD13"/>
    <mergeCell ref="W5:X17"/>
    <mergeCell ref="Y5:AP5"/>
    <mergeCell ref="Y6:AP10"/>
    <mergeCell ref="Y11:AP12"/>
    <mergeCell ref="A2:B2"/>
    <mergeCell ref="A3:B3"/>
    <mergeCell ref="C2:T2"/>
    <mergeCell ref="C3:T3"/>
    <mergeCell ref="C32:T34"/>
    <mergeCell ref="A11:B12"/>
    <mergeCell ref="C11:T12"/>
    <mergeCell ref="A13:B17"/>
    <mergeCell ref="C13:T17"/>
    <mergeCell ref="A35:B37"/>
    <mergeCell ref="C35:T37"/>
    <mergeCell ref="A1:K1"/>
    <mergeCell ref="A6:B10"/>
    <mergeCell ref="C6:T10"/>
    <mergeCell ref="A20:B22"/>
    <mergeCell ref="C20:T22"/>
    <mergeCell ref="A23:B25"/>
    <mergeCell ref="C23:T25"/>
    <mergeCell ref="A26:B28"/>
    <mergeCell ref="C26:T28"/>
    <mergeCell ref="A19:T19"/>
    <mergeCell ref="A5:T5"/>
    <mergeCell ref="A29:B31"/>
    <mergeCell ref="C29:T31"/>
    <mergeCell ref="A32:B34"/>
    <mergeCell ref="W19:X37"/>
    <mergeCell ref="Y32:AP34"/>
    <mergeCell ref="Y35:AP37"/>
    <mergeCell ref="Y23:AP25"/>
    <mergeCell ref="Y26:AP28"/>
    <mergeCell ref="Y29:AP31"/>
    <mergeCell ref="Y19:AP19"/>
    <mergeCell ref="Y20:AP22"/>
    <mergeCell ref="U20:U22"/>
    <mergeCell ref="U35:U37"/>
    <mergeCell ref="U32:U34"/>
    <mergeCell ref="U29:U31"/>
    <mergeCell ref="U26:U28"/>
    <mergeCell ref="U23:U25"/>
  </mergeCells>
  <phoneticPr fontId="1"/>
  <conditionalFormatting sqref="C6:T10 C20 C23 C26 C29 C32 C35">
    <cfRule type="containsBlanks" dxfId="0" priority="1">
      <formula>LEN(TRIM(C6))=0</formula>
    </cfRule>
  </conditionalFormatting>
  <dataValidations count="1">
    <dataValidation type="textLength" allowBlank="1" showInputMessage="1" showErrorMessage="1" sqref="Y20:AP37 C20:T37" xr:uid="{9E3FD77D-A7BA-4063-8F6D-9FCEA3CC6419}">
      <formula1>0</formula1>
      <formula2>200</formula2>
    </dataValidation>
  </dataValidations>
  <pageMargins left="0.19685039370078741" right="0.19685039370078741" top="0.19685039370078741" bottom="0.19685039370078741" header="0.31496062992125984" footer="0.31496062992125984"/>
  <pageSetup paperSize="9" scale="97"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7575-BC30-4E15-94A0-EE748CDD4465}">
  <sheetPr codeName="Sheet7">
    <tabColor rgb="FFFF9999"/>
  </sheetPr>
  <dimension ref="A1:Y38"/>
  <sheetViews>
    <sheetView zoomScaleNormal="100" workbookViewId="0">
      <selection activeCell="A16" sqref="A16:Y38"/>
    </sheetView>
  </sheetViews>
  <sheetFormatPr defaultColWidth="3.625" defaultRowHeight="22.5" customHeight="1"/>
  <cols>
    <col min="11" max="11" width="3.625" customWidth="1"/>
    <col min="24" max="24" width="3.625" customWidth="1"/>
  </cols>
  <sheetData>
    <row r="1" spans="1:25" ht="22.5" customHeight="1">
      <c r="A1" s="311" t="s">
        <v>86</v>
      </c>
      <c r="B1" s="311"/>
      <c r="C1" s="311"/>
      <c r="D1" s="206" t="s">
        <v>351</v>
      </c>
      <c r="E1" s="206"/>
      <c r="F1" s="206"/>
      <c r="G1" s="206"/>
      <c r="H1" s="206"/>
      <c r="I1" s="206"/>
      <c r="J1" s="206"/>
      <c r="K1" s="206"/>
      <c r="L1" s="206"/>
      <c r="M1" s="206"/>
      <c r="N1" s="206"/>
      <c r="O1" s="206"/>
      <c r="P1" s="206"/>
      <c r="Q1" s="206"/>
      <c r="R1" s="3"/>
      <c r="S1" s="40"/>
      <c r="T1" s="295" t="str">
        <f>"西暦 "&amp;提案書!R1&amp;"年"&amp;提案書!U1&amp;"月"&amp;提案書!W1&amp;"日"</f>
        <v>西暦 年月日</v>
      </c>
      <c r="U1" s="295"/>
      <c r="V1" s="295"/>
      <c r="W1" s="295"/>
      <c r="X1" s="295"/>
      <c r="Y1" s="295"/>
    </row>
    <row r="2" spans="1:25" s="15" customFormat="1" ht="19.5">
      <c r="A2" s="16" t="s">
        <v>50</v>
      </c>
      <c r="B2" s="13"/>
      <c r="C2" s="13"/>
      <c r="D2" s="13"/>
      <c r="E2" s="13"/>
      <c r="F2" s="14"/>
      <c r="G2" s="14"/>
      <c r="H2" s="14"/>
      <c r="I2" s="14"/>
      <c r="J2" s="14"/>
      <c r="K2" s="14"/>
      <c r="L2" s="14"/>
      <c r="M2" s="14"/>
      <c r="N2" s="14"/>
      <c r="O2" s="14"/>
      <c r="P2" s="14"/>
      <c r="Q2" s="14"/>
      <c r="R2" s="14"/>
      <c r="S2" s="14"/>
      <c r="T2" s="14"/>
      <c r="U2" s="14"/>
      <c r="V2" s="14"/>
      <c r="W2" s="14"/>
      <c r="X2" s="14"/>
    </row>
    <row r="3" spans="1:25" s="15" customFormat="1" ht="19.5">
      <c r="A3" s="300" t="s">
        <v>80</v>
      </c>
      <c r="B3" s="300"/>
      <c r="C3" s="300"/>
      <c r="D3" s="300"/>
      <c r="E3" s="300"/>
      <c r="F3" s="300"/>
      <c r="G3" s="334" t="str">
        <f>IF(提案書!D4="","「提案書」シートへ記載してください",提案書!D4)</f>
        <v>「提案書」シートへ記載してください</v>
      </c>
      <c r="H3" s="334"/>
      <c r="I3" s="334"/>
      <c r="J3" s="334"/>
      <c r="K3" s="334"/>
      <c r="L3" s="334"/>
      <c r="M3" s="334"/>
      <c r="N3" s="334"/>
      <c r="O3" s="334"/>
      <c r="P3" s="334"/>
      <c r="Q3" s="334"/>
      <c r="R3" s="334"/>
      <c r="S3" s="334"/>
      <c r="T3" s="334"/>
      <c r="U3" s="334"/>
      <c r="V3" s="334"/>
      <c r="W3" s="334"/>
      <c r="X3" s="334"/>
      <c r="Y3" s="334"/>
    </row>
    <row r="4" spans="1:25" s="12" customFormat="1" ht="22.5" customHeight="1">
      <c r="A4" s="301" t="s">
        <v>79</v>
      </c>
      <c r="B4" s="262"/>
      <c r="C4" s="262"/>
      <c r="D4" s="262"/>
      <c r="E4" s="262"/>
      <c r="F4" s="302"/>
      <c r="G4" s="336" t="str">
        <f>IF(提案書!D7="","「提案書」シートへ記載してください",提案書!D7)</f>
        <v>「提案書」シートへ記載してください</v>
      </c>
      <c r="H4" s="336"/>
      <c r="I4" s="336"/>
      <c r="J4" s="336"/>
      <c r="K4" s="336"/>
      <c r="L4" s="336"/>
      <c r="M4" s="336"/>
      <c r="N4" s="336"/>
      <c r="O4" s="336"/>
      <c r="P4" s="336"/>
      <c r="Q4" s="336"/>
      <c r="R4" s="336"/>
      <c r="S4" s="336"/>
      <c r="T4" s="336"/>
      <c r="U4" s="336"/>
      <c r="V4" s="336"/>
      <c r="W4" s="336"/>
      <c r="X4" s="336"/>
      <c r="Y4" s="336"/>
    </row>
    <row r="5" spans="1:25" s="12" customFormat="1" ht="8.25" customHeight="1"/>
    <row r="6" spans="1:25" s="12" customFormat="1" ht="18.75">
      <c r="A6" s="43" t="s">
        <v>87</v>
      </c>
      <c r="B6" s="42"/>
      <c r="C6" s="42"/>
      <c r="D6" s="42"/>
      <c r="E6" s="42"/>
      <c r="F6" s="42"/>
      <c r="G6" s="42"/>
      <c r="H6" s="42"/>
      <c r="I6" s="42"/>
      <c r="J6" s="42"/>
      <c r="K6" s="42"/>
      <c r="L6" s="42"/>
      <c r="M6" s="42"/>
      <c r="N6" s="42"/>
      <c r="O6" s="42"/>
      <c r="P6" s="42"/>
    </row>
    <row r="7" spans="1:25" s="12" customFormat="1" ht="18.75">
      <c r="A7" s="43" t="s">
        <v>88</v>
      </c>
      <c r="B7" s="42"/>
      <c r="C7" s="42"/>
      <c r="D7" s="42"/>
      <c r="E7" s="42"/>
      <c r="F7" s="42"/>
      <c r="G7" s="42"/>
      <c r="H7" s="42"/>
      <c r="I7" s="42"/>
      <c r="J7" s="42"/>
      <c r="K7" s="42"/>
      <c r="L7" s="42"/>
      <c r="M7" s="42"/>
      <c r="N7" s="42"/>
      <c r="O7" s="42"/>
      <c r="P7" s="42"/>
    </row>
    <row r="8" spans="1:25" s="12" customFormat="1" ht="22.5" customHeight="1">
      <c r="A8" s="312" t="s">
        <v>83</v>
      </c>
      <c r="B8" s="313"/>
      <c r="C8" s="313"/>
      <c r="D8" s="313"/>
      <c r="E8" s="313"/>
      <c r="F8" s="313"/>
      <c r="G8" s="313"/>
      <c r="H8" s="314"/>
      <c r="I8" s="52"/>
      <c r="J8" s="261" t="s">
        <v>84</v>
      </c>
      <c r="K8" s="303"/>
      <c r="L8" s="303"/>
      <c r="M8" s="303"/>
      <c r="N8" s="303"/>
      <c r="O8" s="303"/>
      <c r="P8" s="303"/>
      <c r="Q8" s="303"/>
      <c r="R8" s="303"/>
      <c r="S8" s="303"/>
      <c r="T8" s="303"/>
      <c r="U8" s="303"/>
      <c r="V8" s="303"/>
      <c r="W8" s="303"/>
      <c r="X8" s="303"/>
      <c r="Y8" s="304"/>
    </row>
    <row r="9" spans="1:25" s="12" customFormat="1" ht="18.75" customHeight="1">
      <c r="A9" s="46"/>
      <c r="B9" s="296" t="s">
        <v>51</v>
      </c>
      <c r="C9" s="246"/>
      <c r="D9" s="247"/>
      <c r="E9" s="46"/>
      <c r="F9" s="305" t="s">
        <v>77</v>
      </c>
      <c r="G9" s="306"/>
      <c r="H9" s="307"/>
      <c r="J9" s="47"/>
      <c r="K9" s="297" t="s">
        <v>57</v>
      </c>
      <c r="L9" s="298"/>
      <c r="M9" s="299"/>
      <c r="N9" s="47"/>
      <c r="O9" s="297" t="s">
        <v>62</v>
      </c>
      <c r="P9" s="298"/>
      <c r="Q9" s="299"/>
      <c r="R9" s="51"/>
      <c r="S9" s="308" t="s">
        <v>67</v>
      </c>
      <c r="T9" s="309"/>
      <c r="U9" s="310"/>
      <c r="V9" s="47"/>
      <c r="W9" s="297" t="s">
        <v>72</v>
      </c>
      <c r="X9" s="298"/>
      <c r="Y9" s="299"/>
    </row>
    <row r="10" spans="1:25" s="12" customFormat="1" ht="18.75" customHeight="1">
      <c r="A10" s="46"/>
      <c r="B10" s="296" t="s">
        <v>52</v>
      </c>
      <c r="C10" s="246"/>
      <c r="D10" s="247"/>
      <c r="E10" s="46"/>
      <c r="F10" s="296" t="s">
        <v>55</v>
      </c>
      <c r="G10" s="246"/>
      <c r="H10" s="247"/>
      <c r="J10" s="46"/>
      <c r="K10" s="296" t="s">
        <v>58</v>
      </c>
      <c r="L10" s="246"/>
      <c r="M10" s="247"/>
      <c r="N10" s="49"/>
      <c r="O10" s="296" t="s">
        <v>63</v>
      </c>
      <c r="P10" s="246"/>
      <c r="Q10" s="247"/>
      <c r="R10" s="49"/>
      <c r="S10" s="296" t="s">
        <v>69</v>
      </c>
      <c r="T10" s="246"/>
      <c r="U10" s="247"/>
      <c r="V10" s="49"/>
      <c r="W10" s="305" t="s">
        <v>73</v>
      </c>
      <c r="X10" s="306"/>
      <c r="Y10" s="307"/>
    </row>
    <row r="11" spans="1:25" s="12" customFormat="1" ht="18.75" customHeight="1">
      <c r="A11" s="46"/>
      <c r="B11" s="296" t="s">
        <v>53</v>
      </c>
      <c r="C11" s="246"/>
      <c r="D11" s="247"/>
      <c r="E11" s="46"/>
      <c r="F11" s="296" t="s">
        <v>56</v>
      </c>
      <c r="G11" s="246"/>
      <c r="H11" s="247"/>
      <c r="J11" s="46"/>
      <c r="K11" s="296" t="s">
        <v>59</v>
      </c>
      <c r="L11" s="246"/>
      <c r="M11" s="247"/>
      <c r="N11" s="44"/>
      <c r="O11" s="296" t="s">
        <v>64</v>
      </c>
      <c r="P11" s="246"/>
      <c r="Q11" s="247"/>
      <c r="R11" s="49"/>
      <c r="S11" s="296" t="s">
        <v>70</v>
      </c>
      <c r="T11" s="246"/>
      <c r="U11" s="247"/>
      <c r="V11" s="49"/>
      <c r="W11" s="305" t="s">
        <v>74</v>
      </c>
      <c r="X11" s="306"/>
      <c r="Y11" s="307"/>
    </row>
    <row r="12" spans="1:25" s="12" customFormat="1" ht="18.75" customHeight="1">
      <c r="A12" s="46"/>
      <c r="B12" s="296" t="s">
        <v>54</v>
      </c>
      <c r="C12" s="246"/>
      <c r="D12" s="247"/>
      <c r="E12" s="46"/>
      <c r="F12" s="296" t="s">
        <v>68</v>
      </c>
      <c r="G12" s="246"/>
      <c r="H12" s="247"/>
      <c r="J12" s="46"/>
      <c r="K12" s="296" t="s">
        <v>60</v>
      </c>
      <c r="L12" s="246"/>
      <c r="M12" s="247"/>
      <c r="N12" s="45"/>
      <c r="O12" s="296" t="s">
        <v>65</v>
      </c>
      <c r="P12" s="246"/>
      <c r="Q12" s="247"/>
      <c r="R12" s="49"/>
      <c r="S12" s="305" t="s">
        <v>85</v>
      </c>
      <c r="T12" s="306"/>
      <c r="U12" s="307"/>
      <c r="V12" s="49"/>
      <c r="W12" s="296" t="s">
        <v>75</v>
      </c>
      <c r="X12" s="246"/>
      <c r="Y12" s="247"/>
    </row>
    <row r="13" spans="1:25" s="12" customFormat="1" ht="22.5" customHeight="1">
      <c r="A13"/>
      <c r="B13"/>
      <c r="C13"/>
      <c r="D13"/>
      <c r="E13"/>
      <c r="F13"/>
      <c r="G13"/>
      <c r="H13"/>
      <c r="I13"/>
      <c r="J13" s="46"/>
      <c r="K13" s="296" t="s">
        <v>61</v>
      </c>
      <c r="L13" s="246"/>
      <c r="M13" s="247"/>
      <c r="N13" s="50"/>
      <c r="O13" s="24" t="s">
        <v>66</v>
      </c>
      <c r="P13" s="25"/>
      <c r="Q13" s="48"/>
      <c r="R13" s="47"/>
      <c r="S13" s="296" t="s">
        <v>71</v>
      </c>
      <c r="T13" s="246"/>
      <c r="U13" s="247"/>
      <c r="V13" s="49"/>
      <c r="W13" s="296" t="s">
        <v>76</v>
      </c>
      <c r="X13" s="246"/>
      <c r="Y13" s="247"/>
    </row>
    <row r="14" spans="1:25" ht="6" customHeight="1"/>
    <row r="15" spans="1:25" ht="18.75" customHeight="1">
      <c r="A15" s="238" t="s">
        <v>78</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row>
    <row r="16" spans="1:25" ht="18.75" customHeight="1">
      <c r="A16" s="242" t="s">
        <v>89</v>
      </c>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row>
    <row r="17" spans="1:25" ht="18.75" customHeight="1">
      <c r="A17" s="242"/>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row>
    <row r="18" spans="1:25" ht="18.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row>
    <row r="19" spans="1:25" ht="18.75"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row>
    <row r="20" spans="1:25" ht="18.75" customHeight="1">
      <c r="A20" s="24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row>
    <row r="21" spans="1:25" ht="18.75" customHeight="1">
      <c r="A21" s="242"/>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row>
    <row r="22" spans="1:25" ht="22.5"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row>
    <row r="23" spans="1:25" ht="22.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row>
    <row r="24" spans="1:25" ht="22.5" customHeight="1">
      <c r="A24" s="242"/>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row>
    <row r="25" spans="1:25" ht="22.5" customHeight="1">
      <c r="A25" s="242"/>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row>
    <row r="26" spans="1:25" ht="22.5" customHeight="1">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row>
    <row r="27" spans="1:25" ht="22.5" customHeight="1">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row>
    <row r="28" spans="1:25" ht="22.5" customHeight="1">
      <c r="A28" s="242"/>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row>
    <row r="29" spans="1:25" ht="22.5" customHeight="1">
      <c r="A29" s="242"/>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row>
    <row r="30" spans="1:25" ht="22.5" customHeight="1">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row>
    <row r="31" spans="1:25" ht="22.5" customHeight="1">
      <c r="A31" s="242"/>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row>
    <row r="32" spans="1:25" ht="22.5" customHeight="1">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row>
    <row r="33" spans="1:25" ht="22.5" customHeight="1">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row>
    <row r="34" spans="1:25" ht="22.5" customHeight="1">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row>
    <row r="35" spans="1:25" ht="22.5" customHeight="1">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row>
    <row r="36" spans="1:25" ht="22.5" customHeight="1">
      <c r="A36" s="242"/>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row>
    <row r="37" spans="1:25" ht="22.5" customHeight="1">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row>
    <row r="38" spans="1:25" ht="22.5" customHeight="1">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row>
  </sheetData>
  <sheetProtection algorithmName="SHA-512" hashValue="RrM9cCFindEP74P4GAXvHYAfONHviPD9KybhpaDDhYrOK/bb/1w/UA6jnm4VFuGcvEWNYLGWLcHgixfjlUsw5w==" saltValue="Z50/1Z8e3cvEz2Tv/IYKaQ==" spinCount="100000" sheet="1" objects="1" scenarios="1" selectLockedCells="1"/>
  <mergeCells count="38">
    <mergeCell ref="A1:C1"/>
    <mergeCell ref="D1:Q1"/>
    <mergeCell ref="W12:Y12"/>
    <mergeCell ref="W13:Y13"/>
    <mergeCell ref="G3:Y3"/>
    <mergeCell ref="G4:Y4"/>
    <mergeCell ref="O12:Q12"/>
    <mergeCell ref="A8:H8"/>
    <mergeCell ref="F12:H12"/>
    <mergeCell ref="F11:H11"/>
    <mergeCell ref="F10:H10"/>
    <mergeCell ref="F9:H9"/>
    <mergeCell ref="B12:D12"/>
    <mergeCell ref="B11:D11"/>
    <mergeCell ref="B10:D10"/>
    <mergeCell ref="O11:Q11"/>
    <mergeCell ref="B9:D9"/>
    <mergeCell ref="S13:U13"/>
    <mergeCell ref="S12:U12"/>
    <mergeCell ref="S11:U11"/>
    <mergeCell ref="S10:U10"/>
    <mergeCell ref="S9:U9"/>
    <mergeCell ref="T1:Y1"/>
    <mergeCell ref="O10:Q10"/>
    <mergeCell ref="O9:Q9"/>
    <mergeCell ref="A16:Y38"/>
    <mergeCell ref="A3:F3"/>
    <mergeCell ref="A4:F4"/>
    <mergeCell ref="A15:Y15"/>
    <mergeCell ref="J8:Y8"/>
    <mergeCell ref="W9:Y9"/>
    <mergeCell ref="W10:Y10"/>
    <mergeCell ref="W11:Y11"/>
    <mergeCell ref="K13:M13"/>
    <mergeCell ref="K12:M12"/>
    <mergeCell ref="K11:M11"/>
    <mergeCell ref="K10:M10"/>
    <mergeCell ref="K9:M9"/>
  </mergeCells>
  <phoneticPr fontId="1"/>
  <dataValidations count="1">
    <dataValidation type="list" allowBlank="1" showInputMessage="1" showErrorMessage="1" sqref="A9:A12 E9:E12 J9:J13 N9:N13 R9:R13 V9:V13" xr:uid="{02726A51-D5E6-4B0E-89F5-CC27C4EE6C2F}">
      <formula1>"　,✓"</formula1>
    </dataValidation>
  </dataValidations>
  <pageMargins left="0.19685039370078741" right="0.19685039370078741" top="0.19685039370078741" bottom="0.19685039370078741"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C4C4-B93C-4637-899F-50072DE973F8}">
  <sheetPr codeName="Sheet8">
    <tabColor rgb="FFFF9999"/>
    <pageSetUpPr fitToPage="1"/>
  </sheetPr>
  <dimension ref="A1:AX34"/>
  <sheetViews>
    <sheetView zoomScaleNormal="100" zoomScaleSheetLayoutView="100" workbookViewId="0">
      <selection activeCell="AJ8" sqref="AJ8:AX9"/>
    </sheetView>
  </sheetViews>
  <sheetFormatPr defaultRowHeight="18.75"/>
  <cols>
    <col min="1" max="1" width="0.75" style="114" customWidth="1"/>
    <col min="2" max="25" width="3.5" style="114" customWidth="1"/>
    <col min="26" max="26" width="2.25" style="114" customWidth="1"/>
    <col min="27" max="27" width="0.875" style="114" customWidth="1"/>
    <col min="28" max="28" width="7.875" style="114" customWidth="1"/>
    <col min="29" max="29" width="7.875" style="114" hidden="1" customWidth="1"/>
    <col min="30" max="30" width="26.375" style="114" hidden="1" customWidth="1"/>
    <col min="31" max="33" width="9" style="114" hidden="1" customWidth="1"/>
    <col min="34" max="34" width="22.625" style="114" hidden="1" customWidth="1"/>
    <col min="35" max="35" width="18.25" style="114" hidden="1" customWidth="1"/>
    <col min="36" max="16384" width="9" style="114"/>
  </cols>
  <sheetData>
    <row r="1" spans="1:50">
      <c r="A1"/>
      <c r="B1" s="53"/>
      <c r="C1"/>
      <c r="D1"/>
      <c r="E1"/>
      <c r="F1"/>
      <c r="G1"/>
      <c r="H1"/>
      <c r="I1"/>
      <c r="J1"/>
      <c r="K1"/>
      <c r="L1"/>
      <c r="M1"/>
      <c r="N1"/>
      <c r="O1"/>
      <c r="P1"/>
      <c r="Q1"/>
      <c r="R1"/>
      <c r="S1"/>
      <c r="T1"/>
      <c r="U1"/>
      <c r="V1"/>
      <c r="W1"/>
      <c r="X1"/>
      <c r="Y1"/>
      <c r="Z1" s="107" t="str">
        <f>"西暦 "&amp;提案書!R1&amp;"年"&amp;提案書!U1&amp;"月"&amp;提案書!W1&amp;"日"</f>
        <v>西暦 年月日</v>
      </c>
      <c r="AA1"/>
      <c r="AB1" s="319"/>
      <c r="AC1" s="115"/>
      <c r="AD1" s="115" t="s">
        <v>96</v>
      </c>
      <c r="AE1" s="114" t="str">
        <f>IF(提案書!D7="","",提案書!D7)</f>
        <v/>
      </c>
    </row>
    <row r="2" spans="1:50">
      <c r="A2"/>
      <c r="B2"/>
      <c r="C2"/>
      <c r="D2"/>
      <c r="E2"/>
      <c r="F2"/>
      <c r="G2"/>
      <c r="H2"/>
      <c r="I2"/>
      <c r="J2"/>
      <c r="K2"/>
      <c r="L2"/>
      <c r="M2"/>
      <c r="N2"/>
      <c r="O2"/>
      <c r="P2"/>
      <c r="Q2"/>
      <c r="R2"/>
      <c r="S2"/>
      <c r="T2"/>
      <c r="U2"/>
      <c r="V2"/>
      <c r="W2"/>
      <c r="X2"/>
      <c r="Y2"/>
      <c r="Z2"/>
      <c r="AA2"/>
      <c r="AB2" s="319"/>
      <c r="AC2" s="115"/>
      <c r="AD2" s="115" t="s">
        <v>80</v>
      </c>
      <c r="AE2" s="114" t="str">
        <f>IF(提案書!D4="","",提案書!D4)</f>
        <v/>
      </c>
    </row>
    <row r="3" spans="1:50" ht="18.75" customHeight="1">
      <c r="A3"/>
      <c r="B3" s="318" t="s">
        <v>98</v>
      </c>
      <c r="C3" s="317"/>
      <c r="D3" s="317"/>
      <c r="E3" s="317"/>
      <c r="F3" s="317"/>
      <c r="G3" s="317"/>
      <c r="H3" s="317"/>
      <c r="I3" s="317"/>
      <c r="J3" s="317"/>
      <c r="K3" s="317"/>
      <c r="L3" s="317"/>
      <c r="M3" s="317"/>
      <c r="N3" s="317"/>
      <c r="O3" s="317"/>
      <c r="P3" s="317"/>
      <c r="Q3" s="317"/>
      <c r="R3" s="317"/>
      <c r="S3" s="317"/>
      <c r="T3" s="317"/>
      <c r="U3" s="317"/>
      <c r="V3" s="317"/>
      <c r="W3" s="317"/>
      <c r="X3" s="317"/>
      <c r="Y3" s="317"/>
      <c r="Z3" s="317"/>
      <c r="AA3"/>
      <c r="AB3" s="319"/>
      <c r="AC3" s="115"/>
      <c r="AD3" s="115" t="s">
        <v>97</v>
      </c>
      <c r="AE3" s="114" t="str">
        <f>IF(提案書!G20="","",提案書!G20)</f>
        <v/>
      </c>
      <c r="AF3" s="114" t="s">
        <v>42</v>
      </c>
    </row>
    <row r="4" spans="1:50" ht="18.75" customHeight="1">
      <c r="A4"/>
      <c r="B4" s="320" t="str">
        <f>AE2</f>
        <v/>
      </c>
      <c r="C4" s="317"/>
      <c r="D4" s="317"/>
      <c r="E4" s="317"/>
      <c r="F4" s="317"/>
      <c r="G4" s="317"/>
      <c r="H4" s="317"/>
      <c r="I4" s="317"/>
      <c r="J4" s="317"/>
      <c r="K4" s="317"/>
      <c r="L4" s="317"/>
      <c r="M4" s="317"/>
      <c r="N4" s="317"/>
      <c r="O4" s="317"/>
      <c r="P4" s="317"/>
      <c r="Q4" s="317"/>
      <c r="R4" s="317"/>
      <c r="S4" s="317"/>
      <c r="T4" s="317"/>
      <c r="U4" s="317"/>
      <c r="V4" s="317"/>
      <c r="W4" s="317"/>
      <c r="X4" s="317"/>
      <c r="Y4" s="317"/>
      <c r="Z4" s="317"/>
      <c r="AA4"/>
      <c r="AB4" s="319"/>
      <c r="AC4" s="325" t="s">
        <v>235</v>
      </c>
      <c r="AD4" s="116" t="s">
        <v>99</v>
      </c>
      <c r="AE4" s="117" t="str">
        <f>IFERROR((AE5-AE6)/AE5,"")</f>
        <v/>
      </c>
      <c r="AF4" s="118" t="s">
        <v>121</v>
      </c>
      <c r="AH4" s="116" t="s">
        <v>99</v>
      </c>
      <c r="AI4" s="119" t="str">
        <f>IF(OR(AE3="３号",AE3="３号ロ（企画立案）"),AE4,IF(OR(AE3="６号",AE3="セット"),AE9,""))</f>
        <v/>
      </c>
    </row>
    <row r="5" spans="1:50" ht="18.75" customHeight="1">
      <c r="A5"/>
      <c r="B5" s="54"/>
      <c r="C5"/>
      <c r="D5"/>
      <c r="E5"/>
      <c r="F5"/>
      <c r="G5"/>
      <c r="H5"/>
      <c r="I5"/>
      <c r="J5"/>
      <c r="K5"/>
      <c r="L5"/>
      <c r="M5"/>
      <c r="N5"/>
      <c r="O5"/>
      <c r="P5"/>
      <c r="Q5"/>
      <c r="R5"/>
      <c r="S5"/>
      <c r="T5"/>
      <c r="U5"/>
      <c r="V5"/>
      <c r="W5"/>
      <c r="X5"/>
      <c r="Y5"/>
      <c r="Z5"/>
      <c r="AA5"/>
      <c r="AB5" s="319"/>
      <c r="AC5" s="326"/>
      <c r="AD5" s="120" t="s">
        <v>100</v>
      </c>
      <c r="AE5" s="121" t="str">
        <f>IF(提案書!D8="","",提案書!D8)</f>
        <v/>
      </c>
      <c r="AF5" s="122" t="s">
        <v>0</v>
      </c>
      <c r="AH5" s="120" t="s">
        <v>100</v>
      </c>
      <c r="AI5" s="123" t="str">
        <f>IF(OR(AE3="３号",AE3="３号ロ（企画立案）"),AE5,IF(OR(AE3="６号",AE3="セット"),AE10,""))</f>
        <v/>
      </c>
    </row>
    <row r="6" spans="1:50" ht="101.25" customHeight="1">
      <c r="A6"/>
      <c r="B6" s="318" t="e">
        <f>AE1&amp;AI9&amp;"については、新潟県長岡市の区域内における工程により、当該返礼品等"&amp;AI9&amp;"の価値の"&amp;AI4*100&amp;"%が生じていることを証明します。"</f>
        <v>#VALUE!</v>
      </c>
      <c r="C6" s="317"/>
      <c r="D6" s="317"/>
      <c r="E6" s="317"/>
      <c r="F6" s="317"/>
      <c r="G6" s="317"/>
      <c r="H6" s="317"/>
      <c r="I6" s="317"/>
      <c r="J6" s="317"/>
      <c r="K6" s="317"/>
      <c r="L6" s="317"/>
      <c r="M6" s="317"/>
      <c r="N6" s="317"/>
      <c r="O6" s="317"/>
      <c r="P6" s="317"/>
      <c r="Q6" s="317"/>
      <c r="R6" s="317"/>
      <c r="S6" s="317"/>
      <c r="T6" s="317"/>
      <c r="U6" s="317"/>
      <c r="V6" s="317"/>
      <c r="W6" s="317"/>
      <c r="X6" s="317"/>
      <c r="Y6" s="317"/>
      <c r="Z6" s="317"/>
      <c r="AA6"/>
      <c r="AB6" s="319"/>
      <c r="AC6" s="326"/>
      <c r="AD6" s="120" t="s">
        <v>101</v>
      </c>
      <c r="AE6" s="121" t="str">
        <f>IF(提案書!M30="","",提案書!M30)</f>
        <v/>
      </c>
      <c r="AF6" s="122" t="s">
        <v>0</v>
      </c>
      <c r="AH6" s="120" t="s">
        <v>101</v>
      </c>
      <c r="AI6" s="123" t="str">
        <f>IF(OR(AE3="３号",AE3="３号ロ（企画立案）"),AE6,IF(OR(AE3="６号",AE3="セット"),AE11,""))</f>
        <v/>
      </c>
    </row>
    <row r="7" spans="1:50">
      <c r="A7"/>
      <c r="B7" s="318" t="s">
        <v>103</v>
      </c>
      <c r="C7" s="317"/>
      <c r="D7" s="317"/>
      <c r="E7" s="317"/>
      <c r="F7" s="317"/>
      <c r="G7" s="317"/>
      <c r="H7" s="317"/>
      <c r="I7" s="317"/>
      <c r="J7" s="317"/>
      <c r="K7" s="317"/>
      <c r="L7" s="317"/>
      <c r="M7" s="317"/>
      <c r="N7" s="317"/>
      <c r="O7" s="317"/>
      <c r="P7" s="317"/>
      <c r="Q7" s="317"/>
      <c r="R7" s="317"/>
      <c r="S7" s="317"/>
      <c r="T7" s="317"/>
      <c r="U7" s="317"/>
      <c r="V7" s="317"/>
      <c r="W7" s="317"/>
      <c r="X7" s="317"/>
      <c r="Y7" s="317"/>
      <c r="Z7" s="317"/>
      <c r="AA7"/>
      <c r="AB7" s="319"/>
      <c r="AC7" s="326"/>
      <c r="AD7" s="120" t="s">
        <v>102</v>
      </c>
      <c r="AE7" s="121" t="str">
        <f>IF(提案書!A36="","",提案書!A36)</f>
        <v/>
      </c>
      <c r="AF7" s="122" t="s">
        <v>0</v>
      </c>
      <c r="AH7" s="120" t="s">
        <v>102</v>
      </c>
      <c r="AI7" s="123" t="str">
        <f>IF(OR(AE3="３号",AE3="３号ロ（企画立案）"),AE7,IF(OR(AE3="６号",AE3="セット"),AE12,""))</f>
        <v/>
      </c>
    </row>
    <row r="8" spans="1:50" ht="18.75" customHeight="1">
      <c r="A8"/>
      <c r="B8" s="53"/>
      <c r="C8"/>
      <c r="D8"/>
      <c r="E8"/>
      <c r="F8"/>
      <c r="G8"/>
      <c r="H8"/>
      <c r="I8"/>
      <c r="J8"/>
      <c r="K8"/>
      <c r="L8"/>
      <c r="M8"/>
      <c r="N8"/>
      <c r="O8"/>
      <c r="P8"/>
      <c r="Q8"/>
      <c r="R8"/>
      <c r="S8"/>
      <c r="T8"/>
      <c r="U8"/>
      <c r="V8"/>
      <c r="W8"/>
      <c r="X8"/>
      <c r="Y8"/>
      <c r="Z8"/>
      <c r="AA8"/>
      <c r="AB8" s="319"/>
      <c r="AC8" s="327"/>
      <c r="AD8" s="124" t="s">
        <v>104</v>
      </c>
      <c r="AE8" s="125" t="s">
        <v>120</v>
      </c>
      <c r="AF8" s="126"/>
      <c r="AH8" s="124" t="s">
        <v>104</v>
      </c>
      <c r="AI8" s="125" t="s">
        <v>120</v>
      </c>
      <c r="AJ8" s="315" t="s">
        <v>275</v>
      </c>
      <c r="AK8" s="315"/>
      <c r="AL8" s="315"/>
      <c r="AM8" s="315"/>
      <c r="AN8" s="315"/>
      <c r="AO8" s="315"/>
      <c r="AP8" s="315"/>
      <c r="AQ8" s="315"/>
      <c r="AR8" s="315"/>
      <c r="AS8" s="315"/>
      <c r="AT8" s="315"/>
      <c r="AU8" s="315"/>
      <c r="AV8" s="315"/>
      <c r="AW8" s="315"/>
      <c r="AX8" s="315"/>
    </row>
    <row r="9" spans="1:50" ht="18.75" customHeight="1">
      <c r="A9"/>
      <c r="B9" s="318" t="s">
        <v>105</v>
      </c>
      <c r="C9" s="317"/>
      <c r="D9" s="317"/>
      <c r="E9" s="317"/>
      <c r="F9" s="317"/>
      <c r="G9" s="317"/>
      <c r="H9" s="317"/>
      <c r="I9" s="317"/>
      <c r="J9" s="317"/>
      <c r="K9" s="317"/>
      <c r="L9" s="317"/>
      <c r="M9" s="317"/>
      <c r="N9" s="317"/>
      <c r="O9" s="317"/>
      <c r="P9" s="317"/>
      <c r="Q9" s="317"/>
      <c r="R9" s="317"/>
      <c r="S9" s="317"/>
      <c r="T9" s="317"/>
      <c r="U9" s="317"/>
      <c r="V9" s="317"/>
      <c r="W9" s="317"/>
      <c r="X9" s="317"/>
      <c r="Y9" s="317"/>
      <c r="Z9" s="317"/>
      <c r="AA9"/>
      <c r="AB9" s="319"/>
      <c r="AC9" s="325" t="s">
        <v>236</v>
      </c>
      <c r="AD9" s="116" t="s">
        <v>99</v>
      </c>
      <c r="AE9" s="127" t="str">
        <f>IFERROR((AE10-AE11)/AE10,"")</f>
        <v/>
      </c>
      <c r="AF9" s="118" t="s">
        <v>121</v>
      </c>
      <c r="AH9" s="120" t="s">
        <v>107</v>
      </c>
      <c r="AI9" s="114" t="str">
        <f>IF(OR(AE3="３号",AE3="３号ロ（企画立案）"),"",IF(OR(AE3="６号",AE3="セット"),AE14,""))</f>
        <v/>
      </c>
      <c r="AJ9" s="315"/>
      <c r="AK9" s="315"/>
      <c r="AL9" s="315"/>
      <c r="AM9" s="315"/>
      <c r="AN9" s="315"/>
      <c r="AO9" s="315"/>
      <c r="AP9" s="315"/>
      <c r="AQ9" s="315"/>
      <c r="AR9" s="315"/>
      <c r="AS9" s="315"/>
      <c r="AT9" s="315"/>
      <c r="AU9" s="315"/>
      <c r="AV9" s="315"/>
      <c r="AW9" s="315"/>
      <c r="AX9" s="315"/>
    </row>
    <row r="10" spans="1:50">
      <c r="A10"/>
      <c r="B10" s="318" t="s">
        <v>106</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c r="AB10" s="319"/>
      <c r="AC10" s="326"/>
      <c r="AD10" s="120" t="s">
        <v>100</v>
      </c>
      <c r="AE10" s="128">
        <f>【6号・セットのみ】地場産品基準確認!J3</f>
        <v>0</v>
      </c>
      <c r="AF10" s="122" t="s">
        <v>0</v>
      </c>
      <c r="AH10" s="124" t="s">
        <v>108</v>
      </c>
      <c r="AI10" s="114" t="str">
        <f>IF(OR(AE3="３号",AE3="３号ロ（企画立案）"),"",IF(OR(AE3="６号",AE3="セット"),AE15,""))</f>
        <v/>
      </c>
    </row>
    <row r="11" spans="1:50" ht="13.5" customHeight="1">
      <c r="A11"/>
      <c r="B11" s="321" t="str">
        <f>"　　　Ａ：当該地方団体による返礼品等"&amp;AI9&amp;"の調達費用"</f>
        <v>　　　Ａ：当該地方団体による返礼品等の調達費用</v>
      </c>
      <c r="C11" s="321"/>
      <c r="D11" s="321"/>
      <c r="E11" s="321"/>
      <c r="F11" s="321"/>
      <c r="G11" s="321"/>
      <c r="H11" s="321"/>
      <c r="I11" s="321"/>
      <c r="J11" s="321"/>
      <c r="K11" s="321"/>
      <c r="L11" s="321"/>
      <c r="M11" s="321"/>
      <c r="N11" s="321"/>
      <c r="O11" s="321"/>
      <c r="P11" s="321"/>
      <c r="Q11" s="321"/>
      <c r="R11" s="321"/>
      <c r="S11" s="321"/>
      <c r="T11" s="322" t="str">
        <f>AI5</f>
        <v/>
      </c>
      <c r="U11" s="322"/>
      <c r="V11" s="322"/>
      <c r="W11" s="322"/>
      <c r="X11" s="55" t="s">
        <v>0</v>
      </c>
      <c r="Y11"/>
      <c r="Z11"/>
      <c r="AA11"/>
      <c r="AB11" s="319"/>
      <c r="AC11" s="326"/>
      <c r="AD11" s="120" t="s">
        <v>101</v>
      </c>
      <c r="AE11" s="128">
        <f>【6号・セットのみ】地場産品基準確認!N2</f>
        <v>0</v>
      </c>
      <c r="AF11" s="122" t="s">
        <v>0</v>
      </c>
    </row>
    <row r="12" spans="1:50" ht="13.5" customHeight="1">
      <c r="A12"/>
      <c r="B12" s="321" t="str">
        <f>"　　　Ｂ："&amp;AI10&amp;"当該返礼品等の製造・販売等のために当該地方団体の区域外で生じた費用"</f>
        <v>　　　Ｂ：当該返礼品等の製造・販売等のために当該地方団体の区域外で生じた費用</v>
      </c>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c r="AB12" s="319"/>
      <c r="AC12" s="326"/>
      <c r="AD12" s="120" t="s">
        <v>102</v>
      </c>
      <c r="AE12" s="128">
        <f>【6号・セットのみ】地場産品基準確認!N3</f>
        <v>0</v>
      </c>
      <c r="AF12" s="122" t="s">
        <v>0</v>
      </c>
    </row>
    <row r="13" spans="1:50" ht="13.5" customHeight="1">
      <c r="A13"/>
      <c r="B13" s="323"/>
      <c r="C13" s="323"/>
      <c r="D13" s="323"/>
      <c r="E13" s="323"/>
      <c r="F13" s="323"/>
      <c r="G13" s="323"/>
      <c r="H13" s="323"/>
      <c r="I13" s="323"/>
      <c r="J13" s="323"/>
      <c r="K13" s="323"/>
      <c r="L13" s="323"/>
      <c r="M13" s="323"/>
      <c r="N13" s="323"/>
      <c r="O13" s="323"/>
      <c r="P13" s="323"/>
      <c r="Q13" s="323"/>
      <c r="R13" s="323"/>
      <c r="S13" s="323"/>
      <c r="T13" s="324" t="str">
        <f>AI6</f>
        <v/>
      </c>
      <c r="U13" s="324"/>
      <c r="V13" s="324"/>
      <c r="W13" s="324"/>
      <c r="X13" s="56" t="str">
        <f>"円"</f>
        <v>円</v>
      </c>
      <c r="Y13" s="57"/>
      <c r="Z13" s="57"/>
      <c r="AA13"/>
      <c r="AB13" s="319"/>
      <c r="AC13" s="326"/>
      <c r="AD13" s="120" t="s">
        <v>104</v>
      </c>
      <c r="AE13" s="129" t="s">
        <v>237</v>
      </c>
      <c r="AF13" s="122"/>
    </row>
    <row r="14" spans="1:50" ht="28.5" customHeight="1">
      <c r="A14"/>
      <c r="B14" s="53"/>
      <c r="C14"/>
      <c r="D14"/>
      <c r="E14"/>
      <c r="F14"/>
      <c r="G14"/>
      <c r="H14"/>
      <c r="I14"/>
      <c r="J14"/>
      <c r="K14"/>
      <c r="L14"/>
      <c r="M14"/>
      <c r="N14"/>
      <c r="O14"/>
      <c r="P14"/>
      <c r="Q14"/>
      <c r="R14"/>
      <c r="S14"/>
      <c r="T14"/>
      <c r="U14"/>
      <c r="V14"/>
      <c r="W14"/>
      <c r="X14"/>
      <c r="Y14"/>
      <c r="Z14"/>
      <c r="AA14"/>
      <c r="AB14" s="319"/>
      <c r="AC14" s="326"/>
      <c r="AD14" s="120" t="s">
        <v>107</v>
      </c>
      <c r="AE14" s="129" t="s">
        <v>272</v>
      </c>
      <c r="AF14" s="122"/>
    </row>
    <row r="15" spans="1:50">
      <c r="A15"/>
      <c r="B15" s="318" t="s">
        <v>109</v>
      </c>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c r="AB15" s="319"/>
      <c r="AC15" s="327"/>
      <c r="AD15" s="124" t="s">
        <v>108</v>
      </c>
      <c r="AE15" s="125" t="s">
        <v>273</v>
      </c>
      <c r="AF15" s="126"/>
    </row>
    <row r="16" spans="1:50">
      <c r="A16"/>
      <c r="B16" s="318" t="s">
        <v>110</v>
      </c>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c r="AB16" s="319"/>
    </row>
    <row r="17" spans="1:30">
      <c r="A17"/>
      <c r="B17" s="53"/>
      <c r="C17"/>
      <c r="D17"/>
      <c r="E17"/>
      <c r="F17"/>
      <c r="G17"/>
      <c r="H17"/>
      <c r="I17"/>
      <c r="J17"/>
      <c r="K17"/>
      <c r="L17"/>
      <c r="M17"/>
      <c r="N17"/>
      <c r="O17"/>
      <c r="P17"/>
      <c r="Q17"/>
      <c r="R17"/>
      <c r="S17"/>
      <c r="T17"/>
      <c r="U17"/>
      <c r="V17"/>
      <c r="W17"/>
      <c r="X17"/>
      <c r="Y17"/>
      <c r="Z17"/>
      <c r="AA17"/>
      <c r="AB17" s="319"/>
    </row>
    <row r="18" spans="1:30">
      <c r="A18"/>
      <c r="B18" s="53"/>
      <c r="C18"/>
      <c r="D18"/>
      <c r="E18"/>
      <c r="F18"/>
      <c r="G18"/>
      <c r="H18"/>
      <c r="I18"/>
      <c r="J18"/>
      <c r="K18"/>
      <c r="L18"/>
      <c r="M18"/>
      <c r="N18"/>
      <c r="O18"/>
      <c r="P18"/>
      <c r="Q18"/>
      <c r="R18"/>
      <c r="S18"/>
      <c r="T18"/>
      <c r="U18"/>
      <c r="V18"/>
      <c r="W18"/>
      <c r="X18"/>
      <c r="Y18"/>
      <c r="Z18"/>
      <c r="AA18"/>
      <c r="AB18" s="319"/>
    </row>
    <row r="19" spans="1:30">
      <c r="A19"/>
      <c r="B19" s="53"/>
      <c r="C19"/>
      <c r="D19"/>
      <c r="E19"/>
      <c r="F19"/>
      <c r="G19"/>
      <c r="H19"/>
      <c r="I19"/>
      <c r="J19"/>
      <c r="K19"/>
      <c r="L19"/>
      <c r="M19"/>
      <c r="N19"/>
      <c r="O19"/>
      <c r="P19"/>
      <c r="Q19"/>
      <c r="R19"/>
      <c r="S19"/>
      <c r="T19"/>
      <c r="U19"/>
      <c r="V19"/>
      <c r="W19"/>
      <c r="X19"/>
      <c r="Y19"/>
      <c r="Z19"/>
      <c r="AA19"/>
      <c r="AB19" s="319"/>
    </row>
    <row r="20" spans="1:30">
      <c r="A20"/>
      <c r="B20" s="53"/>
      <c r="C20"/>
      <c r="D20"/>
      <c r="E20"/>
      <c r="F20"/>
      <c r="G20"/>
      <c r="H20"/>
      <c r="I20"/>
      <c r="J20"/>
      <c r="K20"/>
      <c r="L20"/>
      <c r="M20"/>
      <c r="N20"/>
      <c r="O20"/>
      <c r="P20"/>
      <c r="Q20"/>
      <c r="R20"/>
      <c r="S20"/>
      <c r="T20"/>
      <c r="U20"/>
      <c r="V20"/>
      <c r="W20"/>
      <c r="X20"/>
      <c r="Y20"/>
      <c r="Z20"/>
      <c r="AA20"/>
      <c r="AB20" s="319"/>
    </row>
    <row r="21" spans="1:30" ht="48" customHeight="1">
      <c r="A21"/>
      <c r="B21" s="318" t="str">
        <f>"また、当該返礼品等"&amp;AI9&amp;"の製造・加工地※１は"&amp;AI8&amp;"であり、一般販売価格は"&amp;TEXT(AI7,"#,##0")&amp;"円です※２。"</f>
        <v>また、当該返礼品等の製造・加工地※１は新潟県長岡市であり、一般販売価格は円です※２。</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c r="AB21" s="319"/>
    </row>
    <row r="22" spans="1:30" ht="10.5" customHeight="1">
      <c r="A22"/>
      <c r="B22" s="53"/>
      <c r="C22"/>
      <c r="D22"/>
      <c r="E22"/>
      <c r="F22"/>
      <c r="G22"/>
      <c r="H22"/>
      <c r="I22"/>
      <c r="J22"/>
      <c r="K22"/>
      <c r="L22"/>
      <c r="M22"/>
      <c r="N22"/>
      <c r="O22"/>
      <c r="P22"/>
      <c r="Q22"/>
      <c r="R22"/>
      <c r="S22"/>
      <c r="T22"/>
      <c r="U22"/>
      <c r="V22"/>
      <c r="W22"/>
      <c r="X22"/>
      <c r="Y22"/>
      <c r="Z22"/>
      <c r="AA22"/>
      <c r="AB22" s="319"/>
    </row>
    <row r="23" spans="1:30">
      <c r="A23"/>
      <c r="B23" s="318" t="s">
        <v>111</v>
      </c>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c r="AB23" s="319"/>
      <c r="AC23" s="115"/>
      <c r="AD23" s="115"/>
    </row>
    <row r="24" spans="1:30" ht="61.5" customHeight="1">
      <c r="A24"/>
      <c r="B24" s="318" t="s">
        <v>112</v>
      </c>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c r="AB24" s="319"/>
      <c r="AC24" s="115"/>
      <c r="AD24" s="115"/>
    </row>
    <row r="25" spans="1:30" ht="36.75" customHeight="1">
      <c r="A25"/>
      <c r="B25" s="318" t="s">
        <v>113</v>
      </c>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c r="AB25" s="319"/>
      <c r="AC25" s="115"/>
      <c r="AD25" s="115"/>
    </row>
    <row r="26" spans="1:30">
      <c r="A26"/>
      <c r="B26" s="316" t="s">
        <v>114</v>
      </c>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c r="AB26" s="319"/>
      <c r="AC26" s="115"/>
      <c r="AD26" s="115"/>
    </row>
    <row r="27" spans="1:30" ht="45" customHeight="1">
      <c r="A27"/>
      <c r="B27" s="318" t="s">
        <v>115</v>
      </c>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c r="AB27" s="319"/>
      <c r="AC27" s="115"/>
      <c r="AD27" s="115"/>
    </row>
    <row r="28" spans="1:30" ht="43.5" customHeight="1">
      <c r="A28"/>
      <c r="B28" s="318" t="s">
        <v>116</v>
      </c>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c r="AB28" s="319"/>
      <c r="AC28" s="115"/>
      <c r="AD28" s="115"/>
    </row>
    <row r="29" spans="1:30">
      <c r="A29"/>
      <c r="B29"/>
      <c r="C29"/>
      <c r="D29"/>
      <c r="E29"/>
      <c r="F29"/>
      <c r="G29"/>
      <c r="H29"/>
      <c r="I29"/>
      <c r="J29"/>
      <c r="K29"/>
      <c r="L29"/>
      <c r="M29"/>
      <c r="N29"/>
      <c r="O29"/>
      <c r="P29"/>
      <c r="Q29"/>
      <c r="R29"/>
      <c r="S29"/>
      <c r="T29"/>
      <c r="U29"/>
      <c r="V29"/>
      <c r="W29"/>
      <c r="X29"/>
      <c r="Y29"/>
      <c r="Z29"/>
      <c r="AA29"/>
      <c r="AB29" s="319"/>
      <c r="AC29" s="115"/>
      <c r="AD29" s="115"/>
    </row>
    <row r="30" spans="1:30" ht="27.75" customHeight="1">
      <c r="A30"/>
      <c r="B30"/>
      <c r="C30"/>
      <c r="D30"/>
      <c r="E30"/>
      <c r="F30"/>
      <c r="G30"/>
      <c r="H30"/>
      <c r="I30"/>
      <c r="J30"/>
      <c r="K30"/>
      <c r="L30"/>
      <c r="M30"/>
      <c r="N30"/>
      <c r="O30"/>
      <c r="P30"/>
      <c r="Q30"/>
      <c r="R30"/>
      <c r="S30"/>
      <c r="T30"/>
      <c r="U30"/>
      <c r="V30"/>
      <c r="W30"/>
      <c r="X30"/>
      <c r="Y30"/>
      <c r="Z30"/>
      <c r="AA30"/>
      <c r="AB30" s="319"/>
      <c r="AC30" s="115"/>
      <c r="AD30" s="115"/>
    </row>
    <row r="31" spans="1:30">
      <c r="AD31" s="115"/>
    </row>
    <row r="32" spans="1:30">
      <c r="AD32" s="115"/>
    </row>
    <row r="33" spans="30:30">
      <c r="AD33" s="115"/>
    </row>
    <row r="34" spans="30:30">
      <c r="AD34" s="115"/>
    </row>
  </sheetData>
  <sheetProtection algorithmName="SHA-512" hashValue="7tpEMesNKLrkRoorybgcyP4yUbf9j78XCHwi/O27hyD52Lito87lvBtAa1+fwP0IobYr1FNfJuz2G+qRoRcyLg==" saltValue="dYfTrjj8CAQr1f2jUO9Ddg==" spinCount="100000" sheet="1" objects="1" scenarios="1" selectLockedCells="1" selectUnlockedCells="1"/>
  <mergeCells count="24">
    <mergeCell ref="T13:W13"/>
    <mergeCell ref="AC4:AC8"/>
    <mergeCell ref="AC9:AC15"/>
    <mergeCell ref="B24:Z24"/>
    <mergeCell ref="B25:Z25"/>
    <mergeCell ref="B15:Z15"/>
    <mergeCell ref="B16:Z16"/>
    <mergeCell ref="B21:Z21"/>
    <mergeCell ref="AJ8:AX9"/>
    <mergeCell ref="B26:Z26"/>
    <mergeCell ref="B27:Z27"/>
    <mergeCell ref="B28:Z28"/>
    <mergeCell ref="B23:Z23"/>
    <mergeCell ref="AB1:AB30"/>
    <mergeCell ref="B3:Z3"/>
    <mergeCell ref="B4:Z4"/>
    <mergeCell ref="B6:Z6"/>
    <mergeCell ref="B7:Z7"/>
    <mergeCell ref="B9:Z9"/>
    <mergeCell ref="B10:Z10"/>
    <mergeCell ref="B11:S11"/>
    <mergeCell ref="T11:W11"/>
    <mergeCell ref="B12:Z12"/>
    <mergeCell ref="B13:S13"/>
  </mergeCells>
  <phoneticPr fontId="1"/>
  <pageMargins left="0.75" right="0.75" top="1" bottom="1" header="0.5" footer="0.5"/>
  <pageSetup paperSize="9" scale="90"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35</xdr:col>
                    <xdr:colOff>266700</xdr:colOff>
                    <xdr:row>7</xdr:row>
                    <xdr:rowOff>47625</xdr:rowOff>
                  </from>
                  <to>
                    <xdr:col>39</xdr:col>
                    <xdr:colOff>295275</xdr:colOff>
                    <xdr:row>8</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33"/>
  <sheetViews>
    <sheetView view="pageBreakPreview" zoomScaleNormal="100" zoomScaleSheetLayoutView="100" workbookViewId="0">
      <selection activeCell="AJ8" sqref="AJ8:AX9"/>
    </sheetView>
  </sheetViews>
  <sheetFormatPr defaultColWidth="9" defaultRowHeight="13.5"/>
  <cols>
    <col min="1" max="1" width="2.375" style="19" customWidth="1"/>
    <col min="2" max="3" width="9.5" style="19" customWidth="1"/>
    <col min="4" max="14" width="9" style="19"/>
    <col min="15" max="15" width="9" style="19" customWidth="1"/>
    <col min="16" max="16384" width="9" style="19"/>
  </cols>
  <sheetData>
    <row r="1" spans="1:15">
      <c r="A1" s="17"/>
      <c r="B1" s="18" t="s">
        <v>5</v>
      </c>
    </row>
    <row r="2" spans="1:15" ht="6.75" customHeight="1">
      <c r="B2" s="20"/>
      <c r="C2" s="20"/>
      <c r="D2" s="20"/>
      <c r="E2" s="20"/>
      <c r="F2" s="20"/>
      <c r="G2" s="20"/>
      <c r="H2" s="20"/>
      <c r="I2" s="20"/>
      <c r="J2" s="20"/>
      <c r="K2" s="20"/>
      <c r="L2" s="20"/>
      <c r="M2" s="20"/>
      <c r="N2" s="20"/>
    </row>
    <row r="3" spans="1:15" ht="16.5" customHeight="1">
      <c r="B3" s="331" t="s">
        <v>7</v>
      </c>
      <c r="C3" s="331"/>
      <c r="D3" s="331"/>
      <c r="E3" s="331"/>
      <c r="F3" s="331"/>
      <c r="G3" s="331"/>
      <c r="H3" s="331"/>
      <c r="I3" s="331"/>
      <c r="J3" s="331"/>
      <c r="K3" s="331"/>
      <c r="L3" s="331"/>
      <c r="M3" s="331"/>
      <c r="N3" s="331"/>
      <c r="O3" s="331"/>
    </row>
    <row r="4" spans="1:15">
      <c r="B4" s="331"/>
      <c r="C4" s="331"/>
      <c r="D4" s="331"/>
      <c r="E4" s="331"/>
      <c r="F4" s="331"/>
      <c r="G4" s="331"/>
      <c r="H4" s="331"/>
      <c r="I4" s="331"/>
      <c r="J4" s="331"/>
      <c r="K4" s="331"/>
      <c r="L4" s="331"/>
      <c r="M4" s="331"/>
      <c r="N4" s="331"/>
      <c r="O4" s="331"/>
    </row>
    <row r="5" spans="1:15" ht="6.75" customHeight="1">
      <c r="B5" s="21"/>
      <c r="C5" s="21"/>
      <c r="D5" s="20"/>
      <c r="E5" s="20"/>
      <c r="F5" s="20"/>
      <c r="G5" s="20"/>
      <c r="H5" s="20"/>
      <c r="I5" s="20"/>
      <c r="J5" s="20"/>
      <c r="K5" s="20"/>
      <c r="L5" s="20"/>
      <c r="M5" s="20"/>
      <c r="N5" s="20"/>
    </row>
    <row r="6" spans="1:15" ht="57" customHeight="1">
      <c r="B6" s="333" t="s">
        <v>6</v>
      </c>
      <c r="C6" s="333"/>
      <c r="D6" s="332" t="s">
        <v>49</v>
      </c>
      <c r="E6" s="332"/>
      <c r="F6" s="332"/>
      <c r="G6" s="332"/>
      <c r="H6" s="332"/>
      <c r="I6" s="332"/>
      <c r="J6" s="332"/>
      <c r="K6" s="332"/>
      <c r="L6" s="332"/>
      <c r="M6" s="332"/>
      <c r="N6" s="332"/>
      <c r="O6" s="332"/>
    </row>
    <row r="7" spans="1:15" ht="50.1" customHeight="1">
      <c r="B7" s="328">
        <v>1</v>
      </c>
      <c r="C7" s="328"/>
      <c r="D7" s="329" t="s">
        <v>47</v>
      </c>
      <c r="E7" s="329"/>
      <c r="F7" s="329"/>
      <c r="G7" s="329"/>
      <c r="H7" s="329"/>
      <c r="I7" s="329"/>
      <c r="J7" s="329"/>
      <c r="K7" s="329"/>
      <c r="L7" s="329"/>
      <c r="M7" s="329"/>
      <c r="N7" s="329"/>
      <c r="O7" s="329"/>
    </row>
    <row r="8" spans="1:15" ht="50.1" customHeight="1">
      <c r="B8" s="328">
        <v>2</v>
      </c>
      <c r="C8" s="328"/>
      <c r="D8" s="329" t="s">
        <v>48</v>
      </c>
      <c r="E8" s="329"/>
      <c r="F8" s="329"/>
      <c r="G8" s="329"/>
      <c r="H8" s="329"/>
      <c r="I8" s="329"/>
      <c r="J8" s="329"/>
      <c r="K8" s="329"/>
      <c r="L8" s="329"/>
      <c r="M8" s="329"/>
      <c r="N8" s="329"/>
      <c r="O8" s="329"/>
    </row>
    <row r="9" spans="1:15" ht="50.1" customHeight="1">
      <c r="B9" s="328">
        <v>3</v>
      </c>
      <c r="C9" s="328"/>
      <c r="D9" s="329" t="s">
        <v>43</v>
      </c>
      <c r="E9" s="329"/>
      <c r="F9" s="329"/>
      <c r="G9" s="329"/>
      <c r="H9" s="329"/>
      <c r="I9" s="329"/>
      <c r="J9" s="329"/>
      <c r="K9" s="329"/>
      <c r="L9" s="329"/>
      <c r="M9" s="329"/>
      <c r="N9" s="329"/>
      <c r="O9" s="329"/>
    </row>
    <row r="10" spans="1:15" ht="50.1" customHeight="1">
      <c r="B10" s="328" t="s">
        <v>331</v>
      </c>
      <c r="C10" s="328"/>
      <c r="D10" s="329" t="s">
        <v>334</v>
      </c>
      <c r="E10" s="329"/>
      <c r="F10" s="329"/>
      <c r="G10" s="329"/>
      <c r="H10" s="329"/>
      <c r="I10" s="329"/>
      <c r="J10" s="329"/>
      <c r="K10" s="329"/>
      <c r="L10" s="329"/>
      <c r="M10" s="329"/>
      <c r="N10" s="329"/>
      <c r="O10" s="329"/>
    </row>
    <row r="11" spans="1:15" ht="50.1" customHeight="1">
      <c r="B11" s="328">
        <v>4</v>
      </c>
      <c r="C11" s="328"/>
      <c r="D11" s="329" t="s">
        <v>335</v>
      </c>
      <c r="E11" s="329"/>
      <c r="F11" s="329"/>
      <c r="G11" s="329"/>
      <c r="H11" s="329"/>
      <c r="I11" s="329"/>
      <c r="J11" s="329"/>
      <c r="K11" s="329"/>
      <c r="L11" s="329"/>
      <c r="M11" s="329"/>
      <c r="N11" s="329"/>
      <c r="O11" s="329"/>
    </row>
    <row r="12" spans="1:15" ht="50.1" customHeight="1">
      <c r="B12" s="328">
        <v>5</v>
      </c>
      <c r="C12" s="328"/>
      <c r="D12" s="329" t="s">
        <v>336</v>
      </c>
      <c r="E12" s="329"/>
      <c r="F12" s="329"/>
      <c r="G12" s="329"/>
      <c r="H12" s="329"/>
      <c r="I12" s="329"/>
      <c r="J12" s="329"/>
      <c r="K12" s="329"/>
      <c r="L12" s="329"/>
      <c r="M12" s="329"/>
      <c r="N12" s="329"/>
      <c r="O12" s="329"/>
    </row>
    <row r="13" spans="1:15" ht="50.1" customHeight="1">
      <c r="B13" s="328">
        <v>6</v>
      </c>
      <c r="C13" s="328"/>
      <c r="D13" s="329" t="s">
        <v>44</v>
      </c>
      <c r="E13" s="329"/>
      <c r="F13" s="329"/>
      <c r="G13" s="329"/>
      <c r="H13" s="329"/>
      <c r="I13" s="329"/>
      <c r="J13" s="329"/>
      <c r="K13" s="329"/>
      <c r="L13" s="329"/>
      <c r="M13" s="329"/>
      <c r="N13" s="329"/>
      <c r="O13" s="329"/>
    </row>
    <row r="14" spans="1:15" ht="50.1" customHeight="1">
      <c r="B14" s="328" t="s">
        <v>45</v>
      </c>
      <c r="C14" s="328"/>
      <c r="D14" s="329" t="s">
        <v>337</v>
      </c>
      <c r="E14" s="329"/>
      <c r="F14" s="329"/>
      <c r="G14" s="329"/>
      <c r="H14" s="329"/>
      <c r="I14" s="329"/>
      <c r="J14" s="329"/>
      <c r="K14" s="329"/>
      <c r="L14" s="329"/>
      <c r="M14" s="329"/>
      <c r="N14" s="329"/>
      <c r="O14" s="329"/>
    </row>
    <row r="15" spans="1:15" ht="50.1" customHeight="1">
      <c r="B15" s="328" t="s">
        <v>46</v>
      </c>
      <c r="C15" s="328"/>
      <c r="D15" s="329" t="s">
        <v>338</v>
      </c>
      <c r="E15" s="329"/>
      <c r="F15" s="329"/>
      <c r="G15" s="329"/>
      <c r="H15" s="329"/>
      <c r="I15" s="329"/>
      <c r="J15" s="329"/>
      <c r="K15" s="329"/>
      <c r="L15" s="329"/>
      <c r="M15" s="329"/>
      <c r="N15" s="329"/>
      <c r="O15" s="329"/>
    </row>
    <row r="16" spans="1:15" ht="50.1" customHeight="1">
      <c r="B16" s="330" t="s">
        <v>332</v>
      </c>
      <c r="C16" s="328"/>
      <c r="D16" s="329" t="s">
        <v>339</v>
      </c>
      <c r="E16" s="329"/>
      <c r="F16" s="329"/>
      <c r="G16" s="329"/>
      <c r="H16" s="329"/>
      <c r="I16" s="329"/>
      <c r="J16" s="329"/>
      <c r="K16" s="329"/>
      <c r="L16" s="329"/>
      <c r="M16" s="329"/>
      <c r="N16" s="329"/>
      <c r="O16" s="329"/>
    </row>
    <row r="17" spans="2:15" ht="50.1" customHeight="1">
      <c r="B17" s="330" t="s">
        <v>333</v>
      </c>
      <c r="C17" s="328"/>
      <c r="D17" s="329" t="s">
        <v>352</v>
      </c>
      <c r="E17" s="329"/>
      <c r="F17" s="329"/>
      <c r="G17" s="329"/>
      <c r="H17" s="329"/>
      <c r="I17" s="329"/>
      <c r="J17" s="329"/>
      <c r="K17" s="329"/>
      <c r="L17" s="329"/>
      <c r="M17" s="329"/>
      <c r="N17" s="329"/>
      <c r="O17" s="329"/>
    </row>
    <row r="18" spans="2:15">
      <c r="C18" s="22"/>
    </row>
    <row r="33" spans="19:19">
      <c r="S33" s="23"/>
    </row>
  </sheetData>
  <sheetProtection algorithmName="SHA-512" hashValue="JfQUD6CCzfaYaEKBtWitD/V1h++f+BE0kH5k4wYwJFpKg7z8aCODF8/1JCuaj5D9+Gxe+7dLJNQmOVfKo7Yhew==" saltValue="MUgu8dwziVaCGIS9NE7Wog==" spinCount="100000" sheet="1" objects="1" scenarios="1" selectLockedCells="1" selectUnlockedCells="1"/>
  <mergeCells count="25">
    <mergeCell ref="B3:O4"/>
    <mergeCell ref="D6:O6"/>
    <mergeCell ref="D8:O8"/>
    <mergeCell ref="D7:O7"/>
    <mergeCell ref="D17:O17"/>
    <mergeCell ref="D14:O14"/>
    <mergeCell ref="D13:O13"/>
    <mergeCell ref="B13:C13"/>
    <mergeCell ref="B14:C14"/>
    <mergeCell ref="B17:C17"/>
    <mergeCell ref="B6:C6"/>
    <mergeCell ref="B7:C7"/>
    <mergeCell ref="B8:C8"/>
    <mergeCell ref="B12:C12"/>
    <mergeCell ref="B15:C15"/>
    <mergeCell ref="D15:O15"/>
    <mergeCell ref="B9:C9"/>
    <mergeCell ref="D9:O9"/>
    <mergeCell ref="B16:C16"/>
    <mergeCell ref="D16:O16"/>
    <mergeCell ref="D12:O12"/>
    <mergeCell ref="B10:C10"/>
    <mergeCell ref="D10:O10"/>
    <mergeCell ref="B11:C11"/>
    <mergeCell ref="D11:O11"/>
  </mergeCells>
  <phoneticPr fontId="1"/>
  <pageMargins left="0.7" right="0.7" top="0.75" bottom="0.75" header="0.3" footer="0.3"/>
  <pageSetup paperSize="9" scale="7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B19A-AECB-46ED-BB1A-0C3C15A87657}">
  <sheetPr codeName="Sheet9"/>
  <dimension ref="A2:O27"/>
  <sheetViews>
    <sheetView topLeftCell="K7" zoomScale="70" zoomScaleNormal="70" workbookViewId="0">
      <selection activeCell="O12" sqref="O12"/>
    </sheetView>
  </sheetViews>
  <sheetFormatPr defaultRowHeight="18.75"/>
  <cols>
    <col min="1" max="1" width="23.625" style="61" customWidth="1"/>
    <col min="2" max="2" width="53" style="61" customWidth="1"/>
    <col min="3" max="5" width="80.625" style="69" customWidth="1"/>
    <col min="6" max="7" width="35.25" style="61" customWidth="1"/>
    <col min="8" max="9" width="38.125" style="61" customWidth="1"/>
    <col min="10" max="12" width="80.625" style="69" customWidth="1"/>
    <col min="13" max="14" width="35.25" style="61" customWidth="1"/>
    <col min="15" max="15" width="38.125" style="61" customWidth="1"/>
    <col min="16" max="16384" width="9" style="61"/>
  </cols>
  <sheetData>
    <row r="2" spans="1:15" ht="63.75" customHeight="1">
      <c r="A2" s="60"/>
      <c r="B2" s="63" t="s">
        <v>122</v>
      </c>
      <c r="C2" s="64" t="s">
        <v>161</v>
      </c>
      <c r="D2" s="64" t="s">
        <v>162</v>
      </c>
      <c r="E2" s="64" t="s">
        <v>163</v>
      </c>
      <c r="F2" s="64" t="s">
        <v>202</v>
      </c>
      <c r="G2" s="64" t="s">
        <v>203</v>
      </c>
      <c r="H2" s="64" t="s">
        <v>204</v>
      </c>
      <c r="I2" s="64" t="s">
        <v>315</v>
      </c>
      <c r="J2" s="64" t="s">
        <v>161</v>
      </c>
      <c r="K2" s="64" t="s">
        <v>162</v>
      </c>
      <c r="L2" s="64" t="s">
        <v>163</v>
      </c>
      <c r="M2" s="64" t="s">
        <v>202</v>
      </c>
      <c r="N2" s="64" t="s">
        <v>203</v>
      </c>
      <c r="O2" s="64" t="s">
        <v>204</v>
      </c>
    </row>
    <row r="3" spans="1:15" ht="63.75" customHeight="1">
      <c r="A3" s="142"/>
      <c r="B3" s="143"/>
      <c r="C3" s="144"/>
      <c r="D3" s="144"/>
      <c r="E3" s="144"/>
      <c r="F3" s="144"/>
      <c r="G3" s="144"/>
      <c r="H3" s="144"/>
      <c r="I3" s="144"/>
      <c r="J3" s="144"/>
      <c r="K3" s="144"/>
      <c r="L3" s="144"/>
      <c r="M3" s="144"/>
      <c r="N3" s="144"/>
      <c r="O3" s="144"/>
    </row>
    <row r="4" spans="1:15" ht="63.75" customHeight="1">
      <c r="A4" s="62" t="s">
        <v>123</v>
      </c>
      <c r="B4" s="134" t="s">
        <v>124</v>
      </c>
      <c r="C4" s="66" t="s">
        <v>295</v>
      </c>
      <c r="D4" s="75" t="s">
        <v>223</v>
      </c>
      <c r="E4" s="75" t="s">
        <v>223</v>
      </c>
      <c r="F4" s="75" t="s">
        <v>223</v>
      </c>
      <c r="G4" s="75" t="s">
        <v>223</v>
      </c>
      <c r="H4" s="75" t="s">
        <v>223</v>
      </c>
      <c r="I4" s="136" t="s">
        <v>320</v>
      </c>
      <c r="J4" s="135" t="s">
        <v>319</v>
      </c>
      <c r="K4" s="136" t="s">
        <v>294</v>
      </c>
      <c r="L4" s="136" t="s">
        <v>294</v>
      </c>
      <c r="M4" s="136" t="s">
        <v>294</v>
      </c>
      <c r="N4" s="136" t="s">
        <v>294</v>
      </c>
      <c r="O4" s="136" t="s">
        <v>294</v>
      </c>
    </row>
    <row r="5" spans="1:15" ht="63.75" customHeight="1">
      <c r="A5" s="59" t="s">
        <v>125</v>
      </c>
      <c r="B5" s="81" t="s">
        <v>126</v>
      </c>
      <c r="C5" s="65" t="s">
        <v>277</v>
      </c>
      <c r="D5" s="65" t="s">
        <v>278</v>
      </c>
      <c r="E5" s="65" t="s">
        <v>279</v>
      </c>
      <c r="F5" s="76" t="s">
        <v>223</v>
      </c>
      <c r="G5" s="76" t="s">
        <v>223</v>
      </c>
      <c r="H5" s="76" t="s">
        <v>223</v>
      </c>
      <c r="I5" s="133" t="s">
        <v>318</v>
      </c>
      <c r="J5" s="77" t="s">
        <v>316</v>
      </c>
      <c r="K5" s="77" t="s">
        <v>317</v>
      </c>
      <c r="L5" s="138" t="s">
        <v>330</v>
      </c>
      <c r="M5" s="133" t="s">
        <v>294</v>
      </c>
      <c r="N5" s="133" t="s">
        <v>294</v>
      </c>
      <c r="O5" s="133" t="s">
        <v>294</v>
      </c>
    </row>
    <row r="6" spans="1:15" ht="63.75" customHeight="1">
      <c r="A6" s="59" t="s">
        <v>127</v>
      </c>
      <c r="B6" s="81" t="s">
        <v>128</v>
      </c>
      <c r="C6" s="65" t="s">
        <v>280</v>
      </c>
      <c r="D6" s="65" t="s">
        <v>281</v>
      </c>
      <c r="E6" s="80" t="s">
        <v>282</v>
      </c>
      <c r="F6" s="79" t="s">
        <v>283</v>
      </c>
      <c r="G6" s="79" t="s">
        <v>218</v>
      </c>
      <c r="H6" s="76" t="s">
        <v>223</v>
      </c>
      <c r="I6" s="133" t="s">
        <v>329</v>
      </c>
      <c r="J6" s="77" t="s">
        <v>296</v>
      </c>
      <c r="K6" s="77" t="s">
        <v>297</v>
      </c>
      <c r="L6" s="77" t="s">
        <v>321</v>
      </c>
      <c r="M6" s="133">
        <v>1000</v>
      </c>
      <c r="N6" s="133">
        <v>3000</v>
      </c>
      <c r="O6" s="133" t="s">
        <v>294</v>
      </c>
    </row>
    <row r="7" spans="1:15" ht="90" customHeight="1">
      <c r="A7" s="58" t="s">
        <v>133</v>
      </c>
      <c r="B7" s="81" t="s">
        <v>134</v>
      </c>
      <c r="C7" s="65" t="s">
        <v>284</v>
      </c>
      <c r="D7" s="65" t="s">
        <v>300</v>
      </c>
      <c r="E7" s="65" t="s">
        <v>285</v>
      </c>
      <c r="F7" s="79" t="s">
        <v>283</v>
      </c>
      <c r="G7" s="79" t="s">
        <v>218</v>
      </c>
      <c r="H7" s="76" t="s">
        <v>210</v>
      </c>
      <c r="I7" s="133" t="s">
        <v>322</v>
      </c>
      <c r="J7" s="77" t="s">
        <v>298</v>
      </c>
      <c r="K7" s="77" t="s">
        <v>299</v>
      </c>
      <c r="L7" s="77" t="s">
        <v>301</v>
      </c>
      <c r="M7" s="133">
        <v>5000</v>
      </c>
      <c r="N7" s="133">
        <v>20000</v>
      </c>
      <c r="O7" s="133" t="s">
        <v>302</v>
      </c>
    </row>
    <row r="8" spans="1:15" ht="90" customHeight="1">
      <c r="A8" s="59" t="s">
        <v>135</v>
      </c>
      <c r="B8" s="81" t="s">
        <v>136</v>
      </c>
      <c r="C8" s="65" t="s">
        <v>286</v>
      </c>
      <c r="D8" s="67" t="s">
        <v>173</v>
      </c>
      <c r="E8" s="65" t="s">
        <v>174</v>
      </c>
      <c r="F8" s="76" t="s">
        <v>223</v>
      </c>
      <c r="G8" s="76" t="s">
        <v>223</v>
      </c>
      <c r="H8" s="76" t="s">
        <v>223</v>
      </c>
      <c r="I8" s="133" t="s">
        <v>323</v>
      </c>
      <c r="J8" s="77" t="s">
        <v>319</v>
      </c>
      <c r="K8" s="77" t="s">
        <v>303</v>
      </c>
      <c r="L8" s="77" t="s">
        <v>304</v>
      </c>
      <c r="M8" s="133" t="s">
        <v>294</v>
      </c>
      <c r="N8" s="133" t="s">
        <v>294</v>
      </c>
      <c r="O8" s="133" t="s">
        <v>294</v>
      </c>
    </row>
    <row r="9" spans="1:15" ht="90" customHeight="1">
      <c r="A9" s="59" t="s">
        <v>137</v>
      </c>
      <c r="B9" s="81" t="s">
        <v>138</v>
      </c>
      <c r="C9" s="65" t="s">
        <v>175</v>
      </c>
      <c r="D9" s="65" t="s">
        <v>212</v>
      </c>
      <c r="E9" s="76" t="s">
        <v>223</v>
      </c>
      <c r="F9" s="76" t="s">
        <v>223</v>
      </c>
      <c r="G9" s="76" t="s">
        <v>223</v>
      </c>
      <c r="H9" s="76" t="s">
        <v>223</v>
      </c>
      <c r="I9" s="133" t="s">
        <v>324</v>
      </c>
      <c r="J9" s="77" t="s">
        <v>305</v>
      </c>
      <c r="K9" s="77" t="s">
        <v>306</v>
      </c>
      <c r="L9" s="133" t="s">
        <v>294</v>
      </c>
      <c r="M9" s="133" t="s">
        <v>294</v>
      </c>
      <c r="N9" s="133" t="s">
        <v>294</v>
      </c>
      <c r="O9" s="133" t="s">
        <v>294</v>
      </c>
    </row>
    <row r="10" spans="1:15" ht="63.75" customHeight="1">
      <c r="A10" s="59" t="s">
        <v>139</v>
      </c>
      <c r="B10" s="81" t="s">
        <v>140</v>
      </c>
      <c r="C10" s="80" t="s">
        <v>386</v>
      </c>
      <c r="D10" s="76" t="s">
        <v>223</v>
      </c>
      <c r="E10" s="76" t="s">
        <v>223</v>
      </c>
      <c r="F10" s="76" t="s">
        <v>223</v>
      </c>
      <c r="G10" s="76" t="s">
        <v>223</v>
      </c>
      <c r="H10" s="76" t="s">
        <v>223</v>
      </c>
      <c r="I10" s="133" t="s">
        <v>294</v>
      </c>
      <c r="J10" s="77" t="s">
        <v>294</v>
      </c>
      <c r="K10" s="133" t="s">
        <v>294</v>
      </c>
      <c r="L10" s="133" t="s">
        <v>294</v>
      </c>
      <c r="M10" s="133" t="s">
        <v>294</v>
      </c>
      <c r="N10" s="133" t="s">
        <v>294</v>
      </c>
      <c r="O10" s="133" t="s">
        <v>294</v>
      </c>
    </row>
    <row r="11" spans="1:15" ht="90" customHeight="1">
      <c r="A11" s="59" t="s">
        <v>141</v>
      </c>
      <c r="B11" s="81" t="s">
        <v>142</v>
      </c>
      <c r="C11" s="65" t="s">
        <v>178</v>
      </c>
      <c r="D11" s="65" t="s">
        <v>215</v>
      </c>
      <c r="E11" s="80" t="s">
        <v>177</v>
      </c>
      <c r="F11" s="76" t="s">
        <v>223</v>
      </c>
      <c r="G11" s="76" t="s">
        <v>223</v>
      </c>
      <c r="H11" s="76" t="s">
        <v>292</v>
      </c>
      <c r="I11" s="133" t="s">
        <v>325</v>
      </c>
      <c r="J11" s="77" t="s">
        <v>307</v>
      </c>
      <c r="K11" s="77" t="s">
        <v>308</v>
      </c>
      <c r="L11" s="77" t="s">
        <v>309</v>
      </c>
      <c r="M11" s="133" t="s">
        <v>294</v>
      </c>
      <c r="N11" s="133" t="s">
        <v>294</v>
      </c>
      <c r="O11" s="137" t="s">
        <v>390</v>
      </c>
    </row>
    <row r="12" spans="1:15" ht="90" customHeight="1">
      <c r="A12" s="58" t="s">
        <v>143</v>
      </c>
      <c r="B12" s="81" t="s">
        <v>144</v>
      </c>
      <c r="C12" s="65" t="s">
        <v>178</v>
      </c>
      <c r="D12" s="80" t="s">
        <v>179</v>
      </c>
      <c r="E12" s="80" t="s">
        <v>180</v>
      </c>
      <c r="F12" s="76" t="s">
        <v>223</v>
      </c>
      <c r="G12" s="76" t="s">
        <v>223</v>
      </c>
      <c r="H12" s="76" t="s">
        <v>223</v>
      </c>
      <c r="I12" s="133" t="s">
        <v>326</v>
      </c>
      <c r="J12" s="77" t="s">
        <v>310</v>
      </c>
      <c r="K12" s="77" t="s">
        <v>311</v>
      </c>
      <c r="L12" s="77" t="s">
        <v>312</v>
      </c>
      <c r="M12" s="133" t="s">
        <v>294</v>
      </c>
      <c r="N12" s="133" t="s">
        <v>294</v>
      </c>
      <c r="O12" s="133" t="s">
        <v>294</v>
      </c>
    </row>
    <row r="13" spans="1:15" ht="90" customHeight="1">
      <c r="A13" s="58" t="s">
        <v>145</v>
      </c>
      <c r="B13" s="81" t="s">
        <v>146</v>
      </c>
      <c r="C13" s="80" t="s">
        <v>181</v>
      </c>
      <c r="D13" s="80" t="s">
        <v>182</v>
      </c>
      <c r="E13" s="76" t="s">
        <v>223</v>
      </c>
      <c r="F13" s="76" t="s">
        <v>223</v>
      </c>
      <c r="G13" s="76" t="s">
        <v>223</v>
      </c>
      <c r="H13" s="76" t="s">
        <v>223</v>
      </c>
      <c r="I13" s="133" t="s">
        <v>327</v>
      </c>
      <c r="J13" s="77" t="s">
        <v>310</v>
      </c>
      <c r="K13" s="77" t="s">
        <v>313</v>
      </c>
      <c r="L13" s="133" t="s">
        <v>294</v>
      </c>
      <c r="M13" s="133" t="s">
        <v>294</v>
      </c>
      <c r="N13" s="133" t="s">
        <v>294</v>
      </c>
      <c r="O13" s="133" t="s">
        <v>294</v>
      </c>
    </row>
    <row r="14" spans="1:15" ht="69.75" customHeight="1">
      <c r="A14" s="131" t="s">
        <v>239</v>
      </c>
      <c r="B14" s="79" t="s">
        <v>353</v>
      </c>
      <c r="C14" s="76" t="s">
        <v>276</v>
      </c>
      <c r="D14" s="76" t="s">
        <v>223</v>
      </c>
      <c r="E14" s="76" t="s">
        <v>223</v>
      </c>
      <c r="F14" s="76" t="s">
        <v>223</v>
      </c>
      <c r="G14" s="76" t="s">
        <v>223</v>
      </c>
      <c r="H14" s="76" t="s">
        <v>223</v>
      </c>
      <c r="I14" s="133" t="s">
        <v>294</v>
      </c>
      <c r="J14" s="133" t="s">
        <v>294</v>
      </c>
      <c r="K14" s="133" t="s">
        <v>294</v>
      </c>
      <c r="L14" s="133" t="s">
        <v>294</v>
      </c>
      <c r="M14" s="133" t="s">
        <v>294</v>
      </c>
      <c r="N14" s="133" t="s">
        <v>294</v>
      </c>
      <c r="O14" s="133" t="s">
        <v>294</v>
      </c>
    </row>
    <row r="15" spans="1:15" ht="69.75" customHeight="1">
      <c r="A15" s="130" t="s">
        <v>258</v>
      </c>
      <c r="B15" s="76"/>
      <c r="C15" s="76" t="s">
        <v>287</v>
      </c>
      <c r="D15" s="76" t="s">
        <v>223</v>
      </c>
      <c r="E15" s="76" t="s">
        <v>223</v>
      </c>
      <c r="F15" s="76" t="s">
        <v>223</v>
      </c>
      <c r="G15" s="76" t="s">
        <v>223</v>
      </c>
      <c r="H15" s="76" t="s">
        <v>223</v>
      </c>
      <c r="I15" s="133"/>
      <c r="J15" s="133" t="s">
        <v>314</v>
      </c>
      <c r="K15" s="133" t="s">
        <v>294</v>
      </c>
      <c r="L15" s="133" t="s">
        <v>294</v>
      </c>
      <c r="M15" s="133" t="s">
        <v>294</v>
      </c>
      <c r="N15" s="133" t="s">
        <v>294</v>
      </c>
      <c r="O15" s="133" t="s">
        <v>294</v>
      </c>
    </row>
    <row r="17" spans="1:1" hidden="1"/>
    <row r="18" spans="1:1" ht="24" hidden="1">
      <c r="A18" s="62" t="s">
        <v>123</v>
      </c>
    </row>
    <row r="19" spans="1:1" ht="24" hidden="1">
      <c r="A19" s="59" t="s">
        <v>125</v>
      </c>
    </row>
    <row r="20" spans="1:1" ht="24" hidden="1">
      <c r="A20" s="59" t="s">
        <v>127</v>
      </c>
    </row>
    <row r="21" spans="1:1" ht="24" hidden="1">
      <c r="A21" s="58" t="s">
        <v>133</v>
      </c>
    </row>
    <row r="22" spans="1:1" ht="24" hidden="1">
      <c r="A22" s="59" t="s">
        <v>135</v>
      </c>
    </row>
    <row r="23" spans="1:1" ht="24" hidden="1">
      <c r="A23" s="59" t="s">
        <v>137</v>
      </c>
    </row>
    <row r="24" spans="1:1" ht="24" hidden="1">
      <c r="A24" s="59" t="s">
        <v>141</v>
      </c>
    </row>
    <row r="25" spans="1:1" ht="24" hidden="1">
      <c r="A25" s="58" t="s">
        <v>143</v>
      </c>
    </row>
    <row r="26" spans="1:1" ht="48" hidden="1">
      <c r="A26" s="58" t="s">
        <v>145</v>
      </c>
    </row>
    <row r="27" spans="1:1" ht="24" hidden="1">
      <c r="A27" s="130" t="s">
        <v>258</v>
      </c>
    </row>
  </sheetData>
  <phoneticPr fontId="4"/>
  <conditionalFormatting sqref="A14:A15">
    <cfRule type="colorScale" priority="4">
      <colorScale>
        <cfvo type="min"/>
        <cfvo type="percentile" val="50"/>
        <cfvo type="max"/>
        <color rgb="FFF8696B"/>
        <color rgb="FFFCFCFF"/>
        <color rgb="FF63BE7B"/>
      </colorScale>
    </cfRule>
  </conditionalFormatting>
  <conditionalFormatting sqref="A27">
    <cfRule type="colorScale" priority="5">
      <colorScale>
        <cfvo type="min"/>
        <cfvo type="percentile" val="50"/>
        <cfvo type="max"/>
        <color rgb="FFF8696B"/>
        <color rgb="FFFCFCFF"/>
        <color rgb="FF63BE7B"/>
      </colorScale>
    </cfRule>
  </conditionalFormatting>
  <conditionalFormatting sqref="C2:O3">
    <cfRule type="colorScale" priority="2">
      <colorScale>
        <cfvo type="min"/>
        <cfvo type="percentile" val="50"/>
        <cfvo type="max"/>
        <color rgb="FFF8696B"/>
        <color rgb="FFFCFCFF"/>
        <color rgb="FF63BE7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98B4-A986-43A3-8BC0-7693EDAB9651}">
  <dimension ref="A2:H23"/>
  <sheetViews>
    <sheetView topLeftCell="A11" workbookViewId="0">
      <selection activeCell="C10" sqref="C10"/>
    </sheetView>
  </sheetViews>
  <sheetFormatPr defaultRowHeight="18.75"/>
  <cols>
    <col min="1" max="1" width="23.625" style="61" customWidth="1"/>
    <col min="2" max="2" width="53" style="61" customWidth="1"/>
    <col min="3" max="5" width="80.625" style="69" customWidth="1"/>
    <col min="6" max="7" width="35.25" style="61" customWidth="1"/>
    <col min="8" max="8" width="38.125" style="61" customWidth="1"/>
    <col min="9" max="16384" width="9" style="61"/>
  </cols>
  <sheetData>
    <row r="2" spans="1:8" ht="63.75" customHeight="1">
      <c r="A2" s="60"/>
      <c r="B2" s="63" t="s">
        <v>122</v>
      </c>
      <c r="C2" s="64" t="s">
        <v>161</v>
      </c>
      <c r="D2" s="64" t="s">
        <v>162</v>
      </c>
      <c r="E2" s="64" t="s">
        <v>163</v>
      </c>
      <c r="F2" s="64" t="s">
        <v>202</v>
      </c>
      <c r="G2" s="64" t="s">
        <v>203</v>
      </c>
      <c r="H2" s="64" t="s">
        <v>204</v>
      </c>
    </row>
    <row r="3" spans="1:8" ht="63.75" customHeight="1">
      <c r="A3" s="62" t="s">
        <v>123</v>
      </c>
      <c r="B3" s="70" t="s">
        <v>124</v>
      </c>
      <c r="C3" s="66" t="s">
        <v>201</v>
      </c>
      <c r="D3" s="75" t="s">
        <v>223</v>
      </c>
      <c r="E3" s="75" t="s">
        <v>223</v>
      </c>
      <c r="F3" s="75" t="s">
        <v>223</v>
      </c>
      <c r="G3" s="75" t="s">
        <v>223</v>
      </c>
      <c r="H3" s="75" t="s">
        <v>223</v>
      </c>
    </row>
    <row r="4" spans="1:8" ht="63.75" customHeight="1">
      <c r="A4" s="59" t="s">
        <v>125</v>
      </c>
      <c r="B4" s="71" t="s">
        <v>126</v>
      </c>
      <c r="C4" s="65" t="s">
        <v>165</v>
      </c>
      <c r="D4" s="65" t="s">
        <v>166</v>
      </c>
      <c r="E4" s="65" t="s">
        <v>205</v>
      </c>
      <c r="F4" s="76" t="s">
        <v>223</v>
      </c>
      <c r="G4" s="76" t="s">
        <v>223</v>
      </c>
      <c r="H4" s="76" t="s">
        <v>223</v>
      </c>
    </row>
    <row r="5" spans="1:8" ht="63.75" customHeight="1">
      <c r="A5" s="59" t="s">
        <v>127</v>
      </c>
      <c r="B5" s="71" t="s">
        <v>128</v>
      </c>
      <c r="C5" s="65" t="s">
        <v>206</v>
      </c>
      <c r="D5" s="65" t="s">
        <v>224</v>
      </c>
      <c r="E5" s="84" t="s">
        <v>225</v>
      </c>
      <c r="F5" s="79" t="s">
        <v>219</v>
      </c>
      <c r="G5" s="79" t="s">
        <v>218</v>
      </c>
      <c r="H5" s="76" t="s">
        <v>223</v>
      </c>
    </row>
    <row r="6" spans="1:8" ht="63.75" customHeight="1">
      <c r="A6" s="73" t="s">
        <v>129</v>
      </c>
      <c r="B6" s="71" t="s">
        <v>130</v>
      </c>
      <c r="C6" s="65" t="s">
        <v>167</v>
      </c>
      <c r="D6" s="65" t="s">
        <v>168</v>
      </c>
      <c r="E6" s="65" t="s">
        <v>207</v>
      </c>
      <c r="F6" s="79" t="s">
        <v>219</v>
      </c>
      <c r="G6" s="79" t="s">
        <v>218</v>
      </c>
      <c r="H6" s="76" t="s">
        <v>223</v>
      </c>
    </row>
    <row r="7" spans="1:8" ht="63.75" customHeight="1">
      <c r="A7" s="73" t="s">
        <v>131</v>
      </c>
      <c r="B7" s="71" t="s">
        <v>132</v>
      </c>
      <c r="C7" s="65" t="s">
        <v>169</v>
      </c>
      <c r="D7" s="65" t="s">
        <v>170</v>
      </c>
      <c r="E7" s="65" t="s">
        <v>208</v>
      </c>
      <c r="F7" s="76" t="s">
        <v>223</v>
      </c>
      <c r="G7" s="76" t="s">
        <v>223</v>
      </c>
      <c r="H7" s="76" t="s">
        <v>223</v>
      </c>
    </row>
    <row r="8" spans="1:8" ht="90" customHeight="1">
      <c r="A8" s="58" t="s">
        <v>133</v>
      </c>
      <c r="B8" s="71" t="s">
        <v>134</v>
      </c>
      <c r="C8" s="65" t="s">
        <v>171</v>
      </c>
      <c r="D8" s="65" t="s">
        <v>172</v>
      </c>
      <c r="E8" s="65" t="s">
        <v>209</v>
      </c>
      <c r="F8" s="79" t="s">
        <v>219</v>
      </c>
      <c r="G8" s="79" t="s">
        <v>218</v>
      </c>
      <c r="H8" s="76" t="s">
        <v>210</v>
      </c>
    </row>
    <row r="9" spans="1:8" ht="90" customHeight="1">
      <c r="A9" s="59" t="s">
        <v>135</v>
      </c>
      <c r="B9" s="71" t="s">
        <v>136</v>
      </c>
      <c r="C9" s="65" t="s">
        <v>211</v>
      </c>
      <c r="D9" s="67" t="s">
        <v>173</v>
      </c>
      <c r="E9" s="65" t="s">
        <v>174</v>
      </c>
      <c r="F9" s="76" t="s">
        <v>223</v>
      </c>
      <c r="G9" s="76" t="s">
        <v>223</v>
      </c>
      <c r="H9" s="76" t="s">
        <v>223</v>
      </c>
    </row>
    <row r="10" spans="1:8" ht="90" customHeight="1">
      <c r="A10" s="59" t="s">
        <v>137</v>
      </c>
      <c r="B10" s="71" t="s">
        <v>138</v>
      </c>
      <c r="C10" s="65" t="s">
        <v>175</v>
      </c>
      <c r="D10" s="65" t="s">
        <v>212</v>
      </c>
      <c r="E10" s="76" t="s">
        <v>223</v>
      </c>
      <c r="F10" s="76" t="s">
        <v>223</v>
      </c>
      <c r="G10" s="76" t="s">
        <v>223</v>
      </c>
      <c r="H10" s="76" t="s">
        <v>223</v>
      </c>
    </row>
    <row r="11" spans="1:8" ht="63.75" customHeight="1">
      <c r="A11" s="59" t="s">
        <v>139</v>
      </c>
      <c r="B11" s="71" t="s">
        <v>140</v>
      </c>
      <c r="C11" s="80" t="s">
        <v>238</v>
      </c>
      <c r="D11" s="80" t="s">
        <v>176</v>
      </c>
      <c r="E11" s="65" t="s">
        <v>220</v>
      </c>
      <c r="F11" s="76" t="s">
        <v>221</v>
      </c>
      <c r="G11" s="76" t="s">
        <v>213</v>
      </c>
      <c r="H11" s="79" t="s">
        <v>222</v>
      </c>
    </row>
    <row r="12" spans="1:8" ht="90" customHeight="1">
      <c r="A12" s="59" t="s">
        <v>141</v>
      </c>
      <c r="B12" s="71" t="s">
        <v>142</v>
      </c>
      <c r="C12" s="65" t="s">
        <v>178</v>
      </c>
      <c r="D12" s="65" t="s">
        <v>215</v>
      </c>
      <c r="E12" s="77" t="s">
        <v>177</v>
      </c>
      <c r="F12" s="76" t="s">
        <v>214</v>
      </c>
      <c r="G12" s="76" t="s">
        <v>216</v>
      </c>
      <c r="H12" s="76" t="s">
        <v>223</v>
      </c>
    </row>
    <row r="13" spans="1:8" ht="90" customHeight="1">
      <c r="A13" s="58" t="s">
        <v>143</v>
      </c>
      <c r="B13" s="71" t="s">
        <v>144</v>
      </c>
      <c r="C13" s="65" t="s">
        <v>178</v>
      </c>
      <c r="D13" s="77" t="s">
        <v>179</v>
      </c>
      <c r="E13" s="77" t="s">
        <v>180</v>
      </c>
      <c r="F13" s="76" t="s">
        <v>223</v>
      </c>
      <c r="G13" s="76" t="s">
        <v>223</v>
      </c>
      <c r="H13" s="76" t="s">
        <v>223</v>
      </c>
    </row>
    <row r="14" spans="1:8" ht="90" customHeight="1">
      <c r="A14" s="58" t="s">
        <v>145</v>
      </c>
      <c r="B14" s="81" t="s">
        <v>146</v>
      </c>
      <c r="C14" s="80" t="s">
        <v>181</v>
      </c>
      <c r="D14" s="80" t="s">
        <v>182</v>
      </c>
      <c r="E14" s="76" t="s">
        <v>223</v>
      </c>
      <c r="F14" s="76" t="s">
        <v>223</v>
      </c>
      <c r="G14" s="76" t="s">
        <v>223</v>
      </c>
      <c r="H14" s="76" t="s">
        <v>223</v>
      </c>
    </row>
    <row r="15" spans="1:8" ht="158.25" customHeight="1">
      <c r="A15" s="78" t="s">
        <v>147</v>
      </c>
      <c r="B15" s="71" t="s">
        <v>148</v>
      </c>
      <c r="C15" s="65" t="s">
        <v>183</v>
      </c>
      <c r="D15" s="65" t="s">
        <v>184</v>
      </c>
      <c r="E15" s="76" t="s">
        <v>223</v>
      </c>
      <c r="F15" s="76" t="s">
        <v>223</v>
      </c>
      <c r="G15" s="76" t="s">
        <v>223</v>
      </c>
      <c r="H15" s="76" t="s">
        <v>223</v>
      </c>
    </row>
    <row r="16" spans="1:8" ht="63.75" customHeight="1">
      <c r="A16" s="78" t="s">
        <v>149</v>
      </c>
      <c r="B16" s="71" t="s">
        <v>150</v>
      </c>
      <c r="C16" s="65" t="s">
        <v>185</v>
      </c>
      <c r="D16" s="67" t="s">
        <v>186</v>
      </c>
      <c r="E16" s="67" t="s">
        <v>187</v>
      </c>
      <c r="F16" s="76" t="s">
        <v>223</v>
      </c>
      <c r="G16" s="76" t="s">
        <v>223</v>
      </c>
      <c r="H16" s="76" t="s">
        <v>223</v>
      </c>
    </row>
    <row r="17" spans="1:8" ht="72" customHeight="1">
      <c r="A17" s="73" t="s">
        <v>151</v>
      </c>
      <c r="B17" s="71" t="s">
        <v>152</v>
      </c>
      <c r="C17" s="65" t="s">
        <v>188</v>
      </c>
      <c r="D17" s="65" t="s">
        <v>189</v>
      </c>
      <c r="E17" s="65" t="s">
        <v>190</v>
      </c>
      <c r="F17" s="76" t="s">
        <v>223</v>
      </c>
      <c r="G17" s="76" t="s">
        <v>223</v>
      </c>
      <c r="H17" s="76" t="s">
        <v>223</v>
      </c>
    </row>
    <row r="18" spans="1:8" ht="89.25" customHeight="1">
      <c r="A18" s="73" t="s">
        <v>153</v>
      </c>
      <c r="B18" s="71" t="s">
        <v>154</v>
      </c>
      <c r="C18" s="65" t="s">
        <v>191</v>
      </c>
      <c r="D18" s="65" t="s">
        <v>192</v>
      </c>
      <c r="E18" s="65" t="s">
        <v>193</v>
      </c>
      <c r="F18" s="76" t="s">
        <v>223</v>
      </c>
      <c r="G18" s="76" t="s">
        <v>223</v>
      </c>
      <c r="H18" s="76" t="s">
        <v>223</v>
      </c>
    </row>
    <row r="19" spans="1:8" ht="90" customHeight="1">
      <c r="A19" s="73" t="s">
        <v>155</v>
      </c>
      <c r="B19" s="71" t="s">
        <v>156</v>
      </c>
      <c r="C19" s="65" t="s">
        <v>194</v>
      </c>
      <c r="D19" s="65" t="s">
        <v>164</v>
      </c>
      <c r="E19" s="65" t="s">
        <v>164</v>
      </c>
      <c r="F19" s="76" t="s">
        <v>223</v>
      </c>
      <c r="G19" s="76" t="s">
        <v>223</v>
      </c>
      <c r="H19" s="76" t="s">
        <v>223</v>
      </c>
    </row>
    <row r="20" spans="1:8" ht="104.25" customHeight="1">
      <c r="A20" s="73" t="s">
        <v>157</v>
      </c>
      <c r="B20" s="71" t="s">
        <v>158</v>
      </c>
      <c r="C20" s="65" t="s">
        <v>195</v>
      </c>
      <c r="D20" s="65" t="s">
        <v>196</v>
      </c>
      <c r="E20" s="65" t="s">
        <v>197</v>
      </c>
      <c r="F20" s="76" t="s">
        <v>223</v>
      </c>
      <c r="G20" s="76" t="s">
        <v>223</v>
      </c>
      <c r="H20" s="76" t="s">
        <v>223</v>
      </c>
    </row>
    <row r="21" spans="1:8" ht="69.75" customHeight="1">
      <c r="A21" s="74" t="s">
        <v>159</v>
      </c>
      <c r="B21" s="72" t="s">
        <v>160</v>
      </c>
      <c r="C21" s="68" t="s">
        <v>198</v>
      </c>
      <c r="D21" s="68" t="s">
        <v>199</v>
      </c>
      <c r="E21" s="68" t="s">
        <v>200</v>
      </c>
      <c r="F21" s="76" t="s">
        <v>223</v>
      </c>
      <c r="G21" s="76" t="s">
        <v>223</v>
      </c>
      <c r="H21" s="76" t="s">
        <v>223</v>
      </c>
    </row>
    <row r="22" spans="1:8" ht="69.75" customHeight="1">
      <c r="A22" s="74" t="s">
        <v>239</v>
      </c>
      <c r="B22" s="76" t="s">
        <v>240</v>
      </c>
      <c r="C22" s="76" t="s">
        <v>223</v>
      </c>
      <c r="D22" s="76" t="s">
        <v>223</v>
      </c>
      <c r="E22" s="76" t="s">
        <v>223</v>
      </c>
      <c r="F22" s="76" t="s">
        <v>223</v>
      </c>
      <c r="G22" s="76" t="s">
        <v>223</v>
      </c>
      <c r="H22" s="76" t="s">
        <v>223</v>
      </c>
    </row>
    <row r="23" spans="1:8" ht="69.75" customHeight="1">
      <c r="A23" s="74" t="s">
        <v>258</v>
      </c>
      <c r="B23" s="76" t="s">
        <v>223</v>
      </c>
      <c r="C23" s="76" t="s">
        <v>223</v>
      </c>
      <c r="D23" s="76" t="s">
        <v>223</v>
      </c>
      <c r="E23" s="76" t="s">
        <v>223</v>
      </c>
      <c r="F23" s="76" t="s">
        <v>223</v>
      </c>
      <c r="G23" s="76" t="s">
        <v>223</v>
      </c>
      <c r="H23" s="76" t="s">
        <v>223</v>
      </c>
    </row>
  </sheetData>
  <phoneticPr fontId="1"/>
  <conditionalFormatting sqref="A21:A23">
    <cfRule type="colorScale" priority="2">
      <colorScale>
        <cfvo type="min"/>
        <cfvo type="percentile" val="50"/>
        <cfvo type="max"/>
        <color rgb="FFF8696B"/>
        <color rgb="FFFCFCFF"/>
        <color rgb="FF63BE7B"/>
      </colorScale>
    </cfRule>
  </conditionalFormatting>
  <conditionalFormatting sqref="C2:H2">
    <cfRule type="colorScale" priority="1">
      <colorScale>
        <cfvo type="min"/>
        <cfvo type="percentile" val="50"/>
        <cfvo type="max"/>
        <color rgb="FFF8696B"/>
        <color rgb="FFFCFCFF"/>
        <color rgb="FF63BE7B"/>
      </colorScale>
    </cfRule>
  </conditionalFormatting>
  <pageMargins left="0.7" right="0.7" top="0.75" bottom="0.75" header="0.3" footer="0.3"/>
</worksheet>
</file>